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715"/>
  </bookViews>
  <sheets>
    <sheet name="评估明细表 (房产)" sheetId="1" r:id="rId1"/>
  </sheets>
  <definedNames>
    <definedName name="_xlnm.Print_Titles" localSheetId="0">'评估明细表 (房产)'!$1:$2</definedName>
  </definedNames>
  <calcPr calcId="144525"/>
</workbook>
</file>

<file path=xl/sharedStrings.xml><?xml version="1.0" encoding="utf-8"?>
<sst xmlns="http://schemas.openxmlformats.org/spreadsheetml/2006/main" count="502" uniqueCount="128">
  <si>
    <t>2021年隆昌市中心客运站国有资产公开竞租明细表</t>
  </si>
  <si>
    <t>序号</t>
  </si>
  <si>
    <t>产权人</t>
  </si>
  <si>
    <t>名称项目</t>
  </si>
  <si>
    <t>结构类型</t>
  </si>
  <si>
    <t>房屋产权证号</t>
  </si>
  <si>
    <t>土地使用证号</t>
  </si>
  <si>
    <t>坐落位置</t>
  </si>
  <si>
    <r>
      <rPr>
        <b/>
        <sz val="9"/>
        <rFont val="仿宋"/>
        <charset val="134"/>
      </rPr>
      <t>产权证登记建筑面积（m</t>
    </r>
    <r>
      <rPr>
        <b/>
        <vertAlign val="superscript"/>
        <sz val="9"/>
        <rFont val="仿宋"/>
        <charset val="134"/>
      </rPr>
      <t>2</t>
    </r>
    <r>
      <rPr>
        <b/>
        <sz val="9"/>
        <rFont val="仿宋"/>
        <charset val="134"/>
      </rPr>
      <t>）</t>
    </r>
  </si>
  <si>
    <t>总层</t>
  </si>
  <si>
    <t>所在层</t>
  </si>
  <si>
    <t>申报建筑面积（m2）</t>
  </si>
  <si>
    <t>土地使用权面积 （㎡）</t>
  </si>
  <si>
    <t>评估面积</t>
  </si>
  <si>
    <t>月租金   （元/㎡）</t>
  </si>
  <si>
    <t>月租金   （元）</t>
  </si>
  <si>
    <t>年租金   （元）</t>
  </si>
  <si>
    <t>新门牌号</t>
  </si>
  <si>
    <t>备注</t>
  </si>
  <si>
    <t>隆昌市中心客运站</t>
  </si>
  <si>
    <t>商业</t>
  </si>
  <si>
    <t>混合</t>
  </si>
  <si>
    <t>无</t>
  </si>
  <si>
    <t>隆国用（2001）字第7393号</t>
  </si>
  <si>
    <t>隆昌县金鹅镇成渝公路中段</t>
  </si>
  <si>
    <t>成渝东路2号附1号</t>
  </si>
  <si>
    <t>公厕</t>
  </si>
  <si>
    <t>隆国用（2003）字第0832号</t>
  </si>
  <si>
    <t>成渝北路145号1栋7号</t>
  </si>
  <si>
    <t>候车厅旁</t>
  </si>
  <si>
    <t>成渝北路145号1栋1号-6号</t>
  </si>
  <si>
    <t>营业</t>
  </si>
  <si>
    <t>隆监证字200605356号</t>
  </si>
  <si>
    <t>金鹅镇交通路45号</t>
  </si>
  <si>
    <t>2</t>
  </si>
  <si>
    <t>1</t>
  </si>
  <si>
    <t>成渝北路63号</t>
  </si>
  <si>
    <t>临街（出站口方向）</t>
  </si>
  <si>
    <t>住宅</t>
  </si>
  <si>
    <t>隆监证字200605365号</t>
  </si>
  <si>
    <t>金鹅镇交通路47号</t>
  </si>
  <si>
    <t>成渝北路65号</t>
  </si>
  <si>
    <t>隆监证字200605363号</t>
  </si>
  <si>
    <t>金鹅镇交通路49号</t>
  </si>
  <si>
    <t>成渝北路67号</t>
  </si>
  <si>
    <t>隆监证字200605367号</t>
  </si>
  <si>
    <t>金鹅镇交通路51号</t>
  </si>
  <si>
    <t>成渝北路69号</t>
  </si>
  <si>
    <t>隆监证字200605361号</t>
  </si>
  <si>
    <t>金鹅镇交通路53号</t>
  </si>
  <si>
    <t>成渝北路71号</t>
  </si>
  <si>
    <t>隆监证字200605354号</t>
  </si>
  <si>
    <t>金鹅镇交通路55号</t>
  </si>
  <si>
    <t>成渝北路73号</t>
  </si>
  <si>
    <t>临出站口、临街两面开门</t>
  </si>
  <si>
    <t>隆监证字200605359号</t>
  </si>
  <si>
    <t>金鹅镇交通路57号</t>
  </si>
  <si>
    <t>成渝北路79号</t>
  </si>
  <si>
    <t>临出站口</t>
  </si>
  <si>
    <t>隆监证字200605357号</t>
  </si>
  <si>
    <t>金鹅镇交通路59号</t>
  </si>
  <si>
    <t>成渝北路81号</t>
  </si>
  <si>
    <t>隆监证字200605353号</t>
  </si>
  <si>
    <t>金鹅镇交通路61号</t>
  </si>
  <si>
    <t>成渝北路83号</t>
  </si>
  <si>
    <t>隆监证字200605355号</t>
  </si>
  <si>
    <t>金鹅镇交通路63号</t>
  </si>
  <si>
    <t>成渝北路85号</t>
  </si>
  <si>
    <t>临出站口最里面</t>
  </si>
  <si>
    <t>隆监证字200605370号</t>
  </si>
  <si>
    <t>金鹅镇交通路85号</t>
  </si>
  <si>
    <r>
      <rPr>
        <b/>
        <sz val="9"/>
        <color theme="1"/>
        <rFont val="仿宋"/>
        <charset val="134"/>
      </rPr>
      <t>成渝北路</t>
    </r>
    <r>
      <rPr>
        <b/>
        <sz val="9"/>
        <rFont val="仿宋"/>
        <charset val="134"/>
      </rPr>
      <t>129号-131号</t>
    </r>
  </si>
  <si>
    <t>临广场、临街两面开门</t>
  </si>
  <si>
    <t>隆监证字200605377号</t>
  </si>
  <si>
    <t>金鹅镇交通路89号</t>
  </si>
  <si>
    <t>成渝北路133号</t>
  </si>
  <si>
    <t>临街（广场方向）</t>
  </si>
  <si>
    <t>隆监证字200605371号</t>
  </si>
  <si>
    <t>金鹅镇交通路91号</t>
  </si>
  <si>
    <t>成渝北路135号</t>
  </si>
  <si>
    <t>隆监证字200605375号</t>
  </si>
  <si>
    <t>金鹅镇交通路93号</t>
  </si>
  <si>
    <t>成渝北路137号</t>
  </si>
  <si>
    <t>隆监证字200605362号</t>
  </si>
  <si>
    <t>金鹅镇交通路95号</t>
  </si>
  <si>
    <t>成渝北路139号</t>
  </si>
  <si>
    <t>隆监证字200605358号</t>
  </si>
  <si>
    <t>金鹅镇交通路97号</t>
  </si>
  <si>
    <r>
      <rPr>
        <b/>
        <sz val="9"/>
        <color theme="1"/>
        <rFont val="仿宋"/>
        <charset val="134"/>
      </rPr>
      <t>成渝北路</t>
    </r>
    <r>
      <rPr>
        <b/>
        <sz val="9"/>
        <rFont val="仿宋"/>
        <charset val="134"/>
      </rPr>
      <t>141号-143号</t>
    </r>
  </si>
  <si>
    <t>临进站口（左）、临街两面开门</t>
  </si>
  <si>
    <t>隆监证字200605378号</t>
  </si>
  <si>
    <t>金鹅镇交通路103号</t>
  </si>
  <si>
    <r>
      <rPr>
        <b/>
        <sz val="9"/>
        <color theme="1"/>
        <rFont val="仿宋"/>
        <charset val="134"/>
      </rPr>
      <t>成渝北路</t>
    </r>
    <r>
      <rPr>
        <b/>
        <sz val="9"/>
        <rFont val="仿宋"/>
        <charset val="134"/>
      </rPr>
      <t>145号4栋附102号-103号</t>
    </r>
  </si>
  <si>
    <t>站内</t>
  </si>
  <si>
    <t>隆监证字200605366号</t>
  </si>
  <si>
    <t>金鹅镇交通路107号</t>
  </si>
  <si>
    <r>
      <rPr>
        <b/>
        <sz val="9"/>
        <color theme="1"/>
        <rFont val="仿宋"/>
        <charset val="134"/>
      </rPr>
      <t>成渝北路</t>
    </r>
    <r>
      <rPr>
        <b/>
        <sz val="9"/>
        <rFont val="仿宋"/>
        <charset val="134"/>
      </rPr>
      <t>145号4栋附104号</t>
    </r>
  </si>
  <si>
    <t>隆监证字200605372号</t>
  </si>
  <si>
    <t>金鹅镇交通路109号</t>
  </si>
  <si>
    <r>
      <rPr>
        <b/>
        <sz val="9"/>
        <color theme="1"/>
        <rFont val="仿宋"/>
        <charset val="134"/>
      </rPr>
      <t>成渝北路</t>
    </r>
    <r>
      <rPr>
        <b/>
        <sz val="9"/>
        <rFont val="仿宋"/>
        <charset val="134"/>
      </rPr>
      <t>145号4栋附105号</t>
    </r>
  </si>
  <si>
    <t>隆监证字200605376号</t>
  </si>
  <si>
    <t>金鹅镇交通路113号</t>
  </si>
  <si>
    <t>成渝北路147号</t>
  </si>
  <si>
    <t>临进站口（右）、临街两面开门</t>
  </si>
  <si>
    <t>隆监证字200605382号</t>
  </si>
  <si>
    <t>金鹅镇交通路115号</t>
  </si>
  <si>
    <t>成渝北路149号</t>
  </si>
  <si>
    <t>临街（进站口方向）</t>
  </si>
  <si>
    <t>隆监证字200605381号</t>
  </si>
  <si>
    <t>金鹅镇交通路117号</t>
  </si>
  <si>
    <t>成渝北路151号</t>
  </si>
  <si>
    <t>隆监证字200605351号</t>
  </si>
  <si>
    <t>金鹅镇交通路119号</t>
  </si>
  <si>
    <t>成渝北路153号</t>
  </si>
  <si>
    <t>隆监证字200605352号</t>
  </si>
  <si>
    <t>金鹅镇交通路121号</t>
  </si>
  <si>
    <t>成渝北路155号</t>
  </si>
  <si>
    <t>隆监证字200605364号</t>
  </si>
  <si>
    <t>金鹅镇交通路123号</t>
  </si>
  <si>
    <t>成渝北路157号</t>
  </si>
  <si>
    <t>隆监证字200605360号</t>
  </si>
  <si>
    <t>金鹅镇交通路125号</t>
  </si>
  <si>
    <t>成渝北路159号</t>
  </si>
  <si>
    <t>隆监证字200605380号</t>
  </si>
  <si>
    <t>金鹅镇交通路65号附3号</t>
  </si>
  <si>
    <r>
      <rPr>
        <b/>
        <sz val="9"/>
        <color theme="1"/>
        <rFont val="仿宋"/>
        <charset val="134"/>
      </rPr>
      <t>成渝北路</t>
    </r>
    <r>
      <rPr>
        <b/>
        <sz val="9"/>
        <rFont val="仿宋"/>
        <charset val="134"/>
      </rPr>
      <t>145号4栋附101号</t>
    </r>
  </si>
  <si>
    <t>制表：</t>
  </si>
  <si>
    <t xml:space="preserve"> 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</si>
</sst>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0_ "/>
    <numFmt numFmtId="178" formatCode="0;_؀"/>
  </numFmts>
  <fonts count="33">
    <font>
      <sz val="12"/>
      <name val="宋体"/>
      <charset val="134"/>
    </font>
    <font>
      <sz val="10"/>
      <color theme="1"/>
      <name val="Times New Roman"/>
      <charset val="134"/>
    </font>
    <font>
      <sz val="9"/>
      <name val="宋体"/>
      <charset val="134"/>
    </font>
    <font>
      <sz val="12"/>
      <name val="Times New Roman"/>
      <charset val="134"/>
    </font>
    <font>
      <b/>
      <sz val="18"/>
      <name val="仿宋"/>
      <charset val="134"/>
    </font>
    <font>
      <b/>
      <sz val="9"/>
      <name val="仿宋"/>
      <charset val="134"/>
    </font>
    <font>
      <b/>
      <sz val="9"/>
      <color rgb="FFFF0000"/>
      <name val="仿宋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b/>
      <sz val="9"/>
      <color theme="1"/>
      <name val="仿宋"/>
      <charset val="134"/>
    </font>
    <font>
      <b/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vertAlign val="superscript"/>
      <sz val="9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6" borderId="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13" fillId="13" borderId="9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7" fillId="20" borderId="11" applyNumberFormat="0" applyAlignment="0" applyProtection="0">
      <alignment vertical="center"/>
    </xf>
    <xf numFmtId="0" fontId="28" fillId="20" borderId="6" applyNumberFormat="0" applyAlignment="0" applyProtection="0">
      <alignment vertical="center"/>
    </xf>
    <xf numFmtId="0" fontId="29" fillId="21" borderId="12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0" fillId="0" borderId="0"/>
    <xf numFmtId="0" fontId="12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</cellStyleXfs>
  <cellXfs count="4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/>
    <xf numFmtId="0" fontId="3" fillId="0" borderId="0" xfId="0" applyFont="1"/>
    <xf numFmtId="176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52" applyFont="1" applyFill="1" applyBorder="1" applyAlignment="1">
      <alignment horizontal="center" vertical="center" wrapText="1"/>
    </xf>
    <xf numFmtId="0" fontId="5" fillId="0" borderId="3" xfId="5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4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7" fontId="5" fillId="0" borderId="4" xfId="0" applyNumberFormat="1" applyFont="1" applyFill="1" applyBorder="1" applyAlignment="1">
      <alignment horizontal="center" vertical="center" wrapText="1"/>
    </xf>
    <xf numFmtId="177" fontId="5" fillId="0" borderId="4" xfId="0" applyNumberFormat="1" applyFont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1" fillId="0" borderId="0" xfId="0" applyFont="1"/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 5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1"/>
  <sheetViews>
    <sheetView tabSelected="1" workbookViewId="0">
      <selection activeCell="O59" sqref="O59:O60"/>
    </sheetView>
  </sheetViews>
  <sheetFormatPr defaultColWidth="9" defaultRowHeight="14.25"/>
  <cols>
    <col min="1" max="1" width="3.25" customWidth="1"/>
    <col min="2" max="2" width="8.625" customWidth="1"/>
    <col min="3" max="3" width="3.875" customWidth="1"/>
    <col min="4" max="4" width="4.125" customWidth="1"/>
    <col min="5" max="5" width="7.125" customWidth="1"/>
    <col min="6" max="6" width="10.25" customWidth="1"/>
    <col min="7" max="7" width="9.625" customWidth="1"/>
    <col min="8" max="8" width="7.375" style="6" hidden="1" customWidth="1"/>
    <col min="9" max="9" width="4.375" customWidth="1"/>
    <col min="10" max="10" width="5.25" customWidth="1"/>
    <col min="11" max="11" width="9.25" style="6" customWidth="1"/>
    <col min="12" max="12" width="6.875" style="6" customWidth="1"/>
    <col min="13" max="13" width="9.625" style="6" hidden="1" customWidth="1"/>
    <col min="14" max="14" width="7" style="6" customWidth="1"/>
    <col min="15" max="15" width="6.375" style="6" customWidth="1"/>
    <col min="16" max="16" width="10.375" style="6" customWidth="1"/>
    <col min="17" max="17" width="12.625" customWidth="1"/>
    <col min="18" max="18" width="10.25" customWidth="1"/>
    <col min="19" max="19" width="9" hidden="1" customWidth="1"/>
  </cols>
  <sheetData>
    <row r="1" s="1" customFormat="1" ht="30" customHeight="1" spans="1:19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="2" customFormat="1" ht="43.5" customHeight="1" spans="1:1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21" t="s">
        <v>14</v>
      </c>
      <c r="O2" s="21" t="s">
        <v>15</v>
      </c>
      <c r="P2" s="21" t="s">
        <v>16</v>
      </c>
      <c r="Q2" s="38" t="s">
        <v>17</v>
      </c>
      <c r="R2" s="38" t="s">
        <v>18</v>
      </c>
    </row>
    <row r="3" s="2" customFormat="1" ht="24.95" customHeight="1" spans="1:19">
      <c r="A3" s="8">
        <v>1</v>
      </c>
      <c r="B3" s="8" t="s">
        <v>19</v>
      </c>
      <c r="C3" s="9" t="s">
        <v>20</v>
      </c>
      <c r="D3" s="8" t="s">
        <v>21</v>
      </c>
      <c r="E3" s="8" t="s">
        <v>22</v>
      </c>
      <c r="F3" s="10" t="s">
        <v>23</v>
      </c>
      <c r="G3" s="8" t="s">
        <v>24</v>
      </c>
      <c r="H3" s="8"/>
      <c r="I3" s="8">
        <v>2</v>
      </c>
      <c r="J3" s="8">
        <v>1</v>
      </c>
      <c r="K3" s="22">
        <v>18</v>
      </c>
      <c r="L3" s="23">
        <v>18</v>
      </c>
      <c r="M3" s="22">
        <v>18</v>
      </c>
      <c r="N3" s="22">
        <v>30</v>
      </c>
      <c r="O3" s="24">
        <f>M3*N3+M4*N4</f>
        <v>648</v>
      </c>
      <c r="P3" s="13">
        <v>7776</v>
      </c>
      <c r="Q3" s="39" t="s">
        <v>25</v>
      </c>
      <c r="R3" s="38"/>
      <c r="S3" s="2">
        <v>8000</v>
      </c>
    </row>
    <row r="4" s="2" customFormat="1" ht="24.95" customHeight="1" spans="1:19">
      <c r="A4" s="8">
        <v>2</v>
      </c>
      <c r="B4" s="8" t="s">
        <v>19</v>
      </c>
      <c r="C4" s="9" t="s">
        <v>26</v>
      </c>
      <c r="D4" s="8" t="s">
        <v>21</v>
      </c>
      <c r="E4" s="8" t="s">
        <v>22</v>
      </c>
      <c r="F4" s="11"/>
      <c r="G4" s="8" t="s">
        <v>24</v>
      </c>
      <c r="H4" s="8"/>
      <c r="I4" s="8">
        <v>2</v>
      </c>
      <c r="J4" s="8">
        <v>2</v>
      </c>
      <c r="K4" s="22">
        <v>18</v>
      </c>
      <c r="L4" s="25"/>
      <c r="M4" s="22">
        <v>18</v>
      </c>
      <c r="N4" s="22">
        <v>6</v>
      </c>
      <c r="O4" s="26"/>
      <c r="P4" s="15"/>
      <c r="Q4" s="40"/>
      <c r="R4" s="38"/>
      <c r="S4" s="2">
        <v>1500</v>
      </c>
    </row>
    <row r="5" s="3" customFormat="1" ht="33.75" customHeight="1" spans="1:19">
      <c r="A5" s="8">
        <v>3</v>
      </c>
      <c r="B5" s="9" t="s">
        <v>19</v>
      </c>
      <c r="C5" s="9" t="s">
        <v>20</v>
      </c>
      <c r="D5" s="12" t="s">
        <v>21</v>
      </c>
      <c r="E5" s="9" t="s">
        <v>22</v>
      </c>
      <c r="F5" s="9" t="s">
        <v>27</v>
      </c>
      <c r="G5" s="9" t="s">
        <v>28</v>
      </c>
      <c r="H5" s="9"/>
      <c r="I5" s="9">
        <v>1</v>
      </c>
      <c r="J5" s="9">
        <v>1</v>
      </c>
      <c r="K5" s="27">
        <v>63</v>
      </c>
      <c r="L5" s="27">
        <v>63</v>
      </c>
      <c r="M5" s="27">
        <v>63</v>
      </c>
      <c r="N5" s="22">
        <v>30</v>
      </c>
      <c r="O5" s="8">
        <f t="shared" ref="O5:O60" si="0">M5*N5</f>
        <v>1890</v>
      </c>
      <c r="P5" s="8">
        <f>1890*12</f>
        <v>22680</v>
      </c>
      <c r="Q5" s="41" t="s">
        <v>28</v>
      </c>
      <c r="R5" s="39" t="s">
        <v>29</v>
      </c>
      <c r="S5" s="2">
        <v>8000</v>
      </c>
    </row>
    <row r="6" s="3" customFormat="1" ht="48" customHeight="1" spans="1:19">
      <c r="A6" s="9">
        <v>4</v>
      </c>
      <c r="B6" s="9" t="s">
        <v>19</v>
      </c>
      <c r="C6" s="9" t="s">
        <v>20</v>
      </c>
      <c r="D6" s="12" t="s">
        <v>21</v>
      </c>
      <c r="E6" s="9" t="s">
        <v>22</v>
      </c>
      <c r="F6" s="9" t="s">
        <v>27</v>
      </c>
      <c r="G6" s="9" t="s">
        <v>30</v>
      </c>
      <c r="H6" s="9"/>
      <c r="I6" s="9">
        <v>1</v>
      </c>
      <c r="J6" s="9">
        <v>1</v>
      </c>
      <c r="K6" s="9">
        <v>421.8</v>
      </c>
      <c r="L6" s="9">
        <v>421.8</v>
      </c>
      <c r="M6" s="9">
        <v>421.8</v>
      </c>
      <c r="N6" s="28">
        <v>16</v>
      </c>
      <c r="O6" s="29">
        <f t="shared" si="0"/>
        <v>6748.8</v>
      </c>
      <c r="P6" s="30">
        <f>O6*12</f>
        <v>80985.6</v>
      </c>
      <c r="Q6" s="40" t="s">
        <v>30</v>
      </c>
      <c r="R6" s="40" t="s">
        <v>29</v>
      </c>
      <c r="S6" s="2">
        <v>8000</v>
      </c>
    </row>
    <row r="7" s="4" customFormat="1" ht="24.95" customHeight="1" spans="1:19">
      <c r="A7" s="13">
        <v>5</v>
      </c>
      <c r="B7" s="14" t="s">
        <v>19</v>
      </c>
      <c r="C7" s="9" t="s">
        <v>31</v>
      </c>
      <c r="D7" s="12" t="s">
        <v>21</v>
      </c>
      <c r="E7" s="13" t="s">
        <v>32</v>
      </c>
      <c r="F7" s="14" t="s">
        <v>27</v>
      </c>
      <c r="G7" s="13" t="s">
        <v>33</v>
      </c>
      <c r="H7" s="8">
        <v>32.08</v>
      </c>
      <c r="I7" s="13" t="s">
        <v>34</v>
      </c>
      <c r="J7" s="8" t="s">
        <v>35</v>
      </c>
      <c r="K7" s="8">
        <f t="shared" ref="K7:K38" si="1">H7</f>
        <v>32.08</v>
      </c>
      <c r="L7" s="13">
        <v>32.08</v>
      </c>
      <c r="M7" s="8">
        <f t="shared" ref="M7:M38" si="2">K7</f>
        <v>32.08</v>
      </c>
      <c r="N7" s="22">
        <v>55</v>
      </c>
      <c r="O7" s="24">
        <f>M7*N7+M8*N8</f>
        <v>2290.75</v>
      </c>
      <c r="P7" s="24">
        <f>2291*12</f>
        <v>27492</v>
      </c>
      <c r="Q7" s="42" t="s">
        <v>36</v>
      </c>
      <c r="R7" s="39" t="s">
        <v>37</v>
      </c>
      <c r="S7" s="2">
        <v>18000</v>
      </c>
    </row>
    <row r="8" s="4" customFormat="1" ht="24.95" customHeight="1" spans="1:19">
      <c r="A8" s="15"/>
      <c r="B8" s="16"/>
      <c r="C8" s="9" t="s">
        <v>38</v>
      </c>
      <c r="D8" s="12" t="s">
        <v>21</v>
      </c>
      <c r="E8" s="15"/>
      <c r="F8" s="16"/>
      <c r="G8" s="15"/>
      <c r="H8" s="8">
        <v>47.85</v>
      </c>
      <c r="I8" s="15"/>
      <c r="J8" s="8" t="s">
        <v>34</v>
      </c>
      <c r="K8" s="8">
        <f t="shared" si="1"/>
        <v>47.85</v>
      </c>
      <c r="L8" s="15"/>
      <c r="M8" s="8">
        <f t="shared" si="2"/>
        <v>47.85</v>
      </c>
      <c r="N8" s="22">
        <v>11</v>
      </c>
      <c r="O8" s="26">
        <f t="shared" si="0"/>
        <v>526.35</v>
      </c>
      <c r="P8" s="15"/>
      <c r="Q8" s="43"/>
      <c r="R8" s="40"/>
      <c r="S8" s="2">
        <v>3000</v>
      </c>
    </row>
    <row r="9" s="4" customFormat="1" ht="24.95" customHeight="1" spans="1:19">
      <c r="A9" s="13">
        <v>6</v>
      </c>
      <c r="B9" s="14" t="s">
        <v>19</v>
      </c>
      <c r="C9" s="9" t="s">
        <v>31</v>
      </c>
      <c r="D9" s="12" t="s">
        <v>21</v>
      </c>
      <c r="E9" s="13" t="s">
        <v>39</v>
      </c>
      <c r="F9" s="14" t="s">
        <v>27</v>
      </c>
      <c r="G9" s="13" t="s">
        <v>40</v>
      </c>
      <c r="H9" s="8">
        <v>32.08</v>
      </c>
      <c r="I9" s="13" t="s">
        <v>34</v>
      </c>
      <c r="J9" s="8" t="s">
        <v>35</v>
      </c>
      <c r="K9" s="8">
        <f t="shared" si="1"/>
        <v>32.08</v>
      </c>
      <c r="L9" s="13">
        <v>32.08</v>
      </c>
      <c r="M9" s="8">
        <f t="shared" si="2"/>
        <v>32.08</v>
      </c>
      <c r="N9" s="22">
        <v>55</v>
      </c>
      <c r="O9" s="24">
        <f>M9*N9+M10*N10</f>
        <v>2290.75</v>
      </c>
      <c r="P9" s="24">
        <f>2291*12</f>
        <v>27492</v>
      </c>
      <c r="Q9" s="42" t="s">
        <v>41</v>
      </c>
      <c r="R9" s="39" t="s">
        <v>37</v>
      </c>
      <c r="S9" s="2">
        <v>18000</v>
      </c>
    </row>
    <row r="10" s="4" customFormat="1" ht="24.95" customHeight="1" spans="1:19">
      <c r="A10" s="15"/>
      <c r="B10" s="16" t="s">
        <v>19</v>
      </c>
      <c r="C10" s="9" t="s">
        <v>38</v>
      </c>
      <c r="D10" s="12" t="s">
        <v>21</v>
      </c>
      <c r="E10" s="15" t="s">
        <v>39</v>
      </c>
      <c r="F10" s="16" t="s">
        <v>27</v>
      </c>
      <c r="G10" s="15"/>
      <c r="H10" s="8">
        <v>47.85</v>
      </c>
      <c r="I10" s="15"/>
      <c r="J10" s="8" t="s">
        <v>34</v>
      </c>
      <c r="K10" s="8">
        <f t="shared" si="1"/>
        <v>47.85</v>
      </c>
      <c r="L10" s="15"/>
      <c r="M10" s="8">
        <f t="shared" si="2"/>
        <v>47.85</v>
      </c>
      <c r="N10" s="22">
        <v>11</v>
      </c>
      <c r="O10" s="26">
        <f t="shared" si="0"/>
        <v>526.35</v>
      </c>
      <c r="P10" s="15"/>
      <c r="Q10" s="43"/>
      <c r="R10" s="40"/>
      <c r="S10" s="2">
        <v>3000</v>
      </c>
    </row>
    <row r="11" s="4" customFormat="1" ht="24.95" customHeight="1" spans="1:19">
      <c r="A11" s="13">
        <v>7</v>
      </c>
      <c r="B11" s="14" t="s">
        <v>19</v>
      </c>
      <c r="C11" s="9" t="s">
        <v>31</v>
      </c>
      <c r="D11" s="12" t="s">
        <v>21</v>
      </c>
      <c r="E11" s="13" t="s">
        <v>42</v>
      </c>
      <c r="F11" s="14" t="s">
        <v>27</v>
      </c>
      <c r="G11" s="13" t="s">
        <v>43</v>
      </c>
      <c r="H11" s="8">
        <v>35.01</v>
      </c>
      <c r="I11" s="13" t="s">
        <v>34</v>
      </c>
      <c r="J11" s="8" t="s">
        <v>35</v>
      </c>
      <c r="K11" s="8">
        <f t="shared" si="1"/>
        <v>35.01</v>
      </c>
      <c r="L11" s="13">
        <v>35.01</v>
      </c>
      <c r="M11" s="8">
        <f t="shared" si="2"/>
        <v>35.01</v>
      </c>
      <c r="N11" s="22">
        <v>55</v>
      </c>
      <c r="O11" s="24">
        <f>M11*N11+M12*N12</f>
        <v>2492.93</v>
      </c>
      <c r="P11" s="24">
        <f>2493*12</f>
        <v>29916</v>
      </c>
      <c r="Q11" s="42" t="s">
        <v>44</v>
      </c>
      <c r="R11" s="39" t="s">
        <v>37</v>
      </c>
      <c r="S11" s="2">
        <v>18000</v>
      </c>
    </row>
    <row r="12" s="4" customFormat="1" ht="24.95" customHeight="1" spans="1:19">
      <c r="A12" s="15"/>
      <c r="B12" s="16" t="s">
        <v>19</v>
      </c>
      <c r="C12" s="9" t="s">
        <v>38</v>
      </c>
      <c r="D12" s="12" t="s">
        <v>21</v>
      </c>
      <c r="E12" s="15" t="s">
        <v>42</v>
      </c>
      <c r="F12" s="16" t="s">
        <v>27</v>
      </c>
      <c r="G12" s="15"/>
      <c r="H12" s="8">
        <v>51.58</v>
      </c>
      <c r="I12" s="15" t="s">
        <v>34</v>
      </c>
      <c r="J12" s="8" t="s">
        <v>34</v>
      </c>
      <c r="K12" s="8">
        <f t="shared" si="1"/>
        <v>51.58</v>
      </c>
      <c r="L12" s="15"/>
      <c r="M12" s="8">
        <f t="shared" si="2"/>
        <v>51.58</v>
      </c>
      <c r="N12" s="22">
        <v>11</v>
      </c>
      <c r="O12" s="26">
        <f t="shared" si="0"/>
        <v>567.38</v>
      </c>
      <c r="P12" s="15"/>
      <c r="Q12" s="43"/>
      <c r="R12" s="40"/>
      <c r="S12" s="2">
        <v>3000</v>
      </c>
    </row>
    <row r="13" s="4" customFormat="1" ht="24.95" customHeight="1" spans="1:19">
      <c r="A13" s="13">
        <v>8</v>
      </c>
      <c r="B13" s="14" t="s">
        <v>19</v>
      </c>
      <c r="C13" s="9" t="s">
        <v>31</v>
      </c>
      <c r="D13" s="12" t="s">
        <v>21</v>
      </c>
      <c r="E13" s="13" t="s">
        <v>45</v>
      </c>
      <c r="F13" s="14" t="s">
        <v>27</v>
      </c>
      <c r="G13" s="13" t="s">
        <v>46</v>
      </c>
      <c r="H13" s="8">
        <v>35.01</v>
      </c>
      <c r="I13" s="13" t="s">
        <v>34</v>
      </c>
      <c r="J13" s="8" t="s">
        <v>35</v>
      </c>
      <c r="K13" s="8">
        <f t="shared" si="1"/>
        <v>35.01</v>
      </c>
      <c r="L13" s="13">
        <v>35.01</v>
      </c>
      <c r="M13" s="8">
        <f t="shared" si="2"/>
        <v>35.01</v>
      </c>
      <c r="N13" s="22">
        <v>55</v>
      </c>
      <c r="O13" s="24">
        <f>M13*N13+M14*N14</f>
        <v>2492.93</v>
      </c>
      <c r="P13" s="24">
        <f>2493*12</f>
        <v>29916</v>
      </c>
      <c r="Q13" s="42" t="s">
        <v>47</v>
      </c>
      <c r="R13" s="39" t="s">
        <v>37</v>
      </c>
      <c r="S13" s="2">
        <v>18000</v>
      </c>
    </row>
    <row r="14" s="4" customFormat="1" ht="24.95" customHeight="1" spans="1:19">
      <c r="A14" s="15"/>
      <c r="B14" s="16" t="s">
        <v>19</v>
      </c>
      <c r="C14" s="9" t="s">
        <v>38</v>
      </c>
      <c r="D14" s="12" t="s">
        <v>21</v>
      </c>
      <c r="E14" s="15" t="s">
        <v>45</v>
      </c>
      <c r="F14" s="16" t="s">
        <v>27</v>
      </c>
      <c r="G14" s="15"/>
      <c r="H14" s="8">
        <v>51.58</v>
      </c>
      <c r="I14" s="15" t="s">
        <v>34</v>
      </c>
      <c r="J14" s="8" t="s">
        <v>34</v>
      </c>
      <c r="K14" s="8">
        <f t="shared" si="1"/>
        <v>51.58</v>
      </c>
      <c r="L14" s="15"/>
      <c r="M14" s="8">
        <f t="shared" si="2"/>
        <v>51.58</v>
      </c>
      <c r="N14" s="22">
        <v>11</v>
      </c>
      <c r="O14" s="26">
        <f t="shared" si="0"/>
        <v>567.38</v>
      </c>
      <c r="P14" s="15"/>
      <c r="Q14" s="43"/>
      <c r="R14" s="40"/>
      <c r="S14" s="2">
        <v>3000</v>
      </c>
    </row>
    <row r="15" s="4" customFormat="1" ht="24.95" customHeight="1" spans="1:19">
      <c r="A15" s="13">
        <v>9</v>
      </c>
      <c r="B15" s="14" t="s">
        <v>19</v>
      </c>
      <c r="C15" s="9" t="s">
        <v>31</v>
      </c>
      <c r="D15" s="12" t="s">
        <v>21</v>
      </c>
      <c r="E15" s="13" t="s">
        <v>48</v>
      </c>
      <c r="F15" s="14" t="s">
        <v>27</v>
      </c>
      <c r="G15" s="13" t="s">
        <v>49</v>
      </c>
      <c r="H15" s="8">
        <v>35.01</v>
      </c>
      <c r="I15" s="13" t="s">
        <v>34</v>
      </c>
      <c r="J15" s="8" t="s">
        <v>35</v>
      </c>
      <c r="K15" s="8">
        <f t="shared" si="1"/>
        <v>35.01</v>
      </c>
      <c r="L15" s="13">
        <v>35.01</v>
      </c>
      <c r="M15" s="8">
        <f t="shared" si="2"/>
        <v>35.01</v>
      </c>
      <c r="N15" s="22">
        <v>55</v>
      </c>
      <c r="O15" s="24">
        <f>M15*N15+M16*N16</f>
        <v>2492.93</v>
      </c>
      <c r="P15" s="24">
        <f>2493*12</f>
        <v>29916</v>
      </c>
      <c r="Q15" s="42" t="s">
        <v>50</v>
      </c>
      <c r="R15" s="39" t="s">
        <v>37</v>
      </c>
      <c r="S15" s="2">
        <v>18000</v>
      </c>
    </row>
    <row r="16" s="4" customFormat="1" ht="24.95" customHeight="1" spans="1:19">
      <c r="A16" s="15"/>
      <c r="B16" s="16" t="s">
        <v>19</v>
      </c>
      <c r="C16" s="9" t="s">
        <v>38</v>
      </c>
      <c r="D16" s="12" t="s">
        <v>21</v>
      </c>
      <c r="E16" s="15" t="s">
        <v>48</v>
      </c>
      <c r="F16" s="16" t="s">
        <v>27</v>
      </c>
      <c r="G16" s="15"/>
      <c r="H16" s="8">
        <v>51.58</v>
      </c>
      <c r="I16" s="15" t="s">
        <v>34</v>
      </c>
      <c r="J16" s="8" t="s">
        <v>34</v>
      </c>
      <c r="K16" s="8">
        <f t="shared" si="1"/>
        <v>51.58</v>
      </c>
      <c r="L16" s="15"/>
      <c r="M16" s="8">
        <f t="shared" si="2"/>
        <v>51.58</v>
      </c>
      <c r="N16" s="22">
        <v>11</v>
      </c>
      <c r="O16" s="26">
        <f t="shared" si="0"/>
        <v>567.38</v>
      </c>
      <c r="P16" s="15"/>
      <c r="Q16" s="43"/>
      <c r="R16" s="40"/>
      <c r="S16" s="2">
        <v>3000</v>
      </c>
    </row>
    <row r="17" s="4" customFormat="1" ht="24.95" customHeight="1" spans="1:19">
      <c r="A17" s="13">
        <v>10</v>
      </c>
      <c r="B17" s="14" t="s">
        <v>19</v>
      </c>
      <c r="C17" s="9" t="s">
        <v>31</v>
      </c>
      <c r="D17" s="12" t="s">
        <v>21</v>
      </c>
      <c r="E17" s="13" t="s">
        <v>51</v>
      </c>
      <c r="F17" s="14" t="s">
        <v>27</v>
      </c>
      <c r="G17" s="13" t="s">
        <v>52</v>
      </c>
      <c r="H17" s="8">
        <v>37.94</v>
      </c>
      <c r="I17" s="13" t="s">
        <v>34</v>
      </c>
      <c r="J17" s="8" t="s">
        <v>35</v>
      </c>
      <c r="K17" s="8">
        <f t="shared" si="1"/>
        <v>37.94</v>
      </c>
      <c r="L17" s="13">
        <v>37.94</v>
      </c>
      <c r="M17" s="8">
        <f t="shared" si="2"/>
        <v>37.94</v>
      </c>
      <c r="N17" s="22">
        <v>56</v>
      </c>
      <c r="O17" s="24">
        <f>M17*N17+M18*N18</f>
        <v>2733.05</v>
      </c>
      <c r="P17" s="24">
        <f>2733*12</f>
        <v>32796</v>
      </c>
      <c r="Q17" s="42" t="s">
        <v>53</v>
      </c>
      <c r="R17" s="39" t="s">
        <v>54</v>
      </c>
      <c r="S17" s="2">
        <v>18000</v>
      </c>
    </row>
    <row r="18" s="4" customFormat="1" ht="24.95" customHeight="1" spans="1:19">
      <c r="A18" s="15"/>
      <c r="B18" s="16" t="s">
        <v>19</v>
      </c>
      <c r="C18" s="9" t="s">
        <v>38</v>
      </c>
      <c r="D18" s="12" t="s">
        <v>21</v>
      </c>
      <c r="E18" s="15" t="s">
        <v>51</v>
      </c>
      <c r="F18" s="16" t="s">
        <v>27</v>
      </c>
      <c r="G18" s="15"/>
      <c r="H18" s="8">
        <v>55.31</v>
      </c>
      <c r="I18" s="15" t="s">
        <v>34</v>
      </c>
      <c r="J18" s="8" t="s">
        <v>34</v>
      </c>
      <c r="K18" s="8">
        <f t="shared" si="1"/>
        <v>55.31</v>
      </c>
      <c r="L18" s="15"/>
      <c r="M18" s="8">
        <f t="shared" si="2"/>
        <v>55.31</v>
      </c>
      <c r="N18" s="22">
        <v>11</v>
      </c>
      <c r="O18" s="26">
        <f t="shared" si="0"/>
        <v>608.41</v>
      </c>
      <c r="P18" s="15"/>
      <c r="Q18" s="43"/>
      <c r="R18" s="40"/>
      <c r="S18" s="2">
        <v>3000</v>
      </c>
    </row>
    <row r="19" s="4" customFormat="1" ht="24.95" customHeight="1" spans="1:19">
      <c r="A19" s="13">
        <v>11</v>
      </c>
      <c r="B19" s="14" t="s">
        <v>19</v>
      </c>
      <c r="C19" s="9" t="s">
        <v>31</v>
      </c>
      <c r="D19" s="12" t="s">
        <v>21</v>
      </c>
      <c r="E19" s="13" t="s">
        <v>55</v>
      </c>
      <c r="F19" s="14" t="s">
        <v>27</v>
      </c>
      <c r="G19" s="13" t="s">
        <v>56</v>
      </c>
      <c r="H19" s="8">
        <v>33.22</v>
      </c>
      <c r="I19" s="13" t="s">
        <v>34</v>
      </c>
      <c r="J19" s="8" t="s">
        <v>35</v>
      </c>
      <c r="K19" s="8">
        <f t="shared" si="1"/>
        <v>33.22</v>
      </c>
      <c r="L19" s="13">
        <v>33.22</v>
      </c>
      <c r="M19" s="8">
        <f t="shared" si="2"/>
        <v>33.22</v>
      </c>
      <c r="N19" s="28">
        <v>15</v>
      </c>
      <c r="O19" s="24">
        <f>M19*N19+M20*N20</f>
        <v>835.63</v>
      </c>
      <c r="P19" s="24">
        <f>836*12</f>
        <v>10032</v>
      </c>
      <c r="Q19" s="42" t="s">
        <v>57</v>
      </c>
      <c r="R19" s="39" t="s">
        <v>58</v>
      </c>
      <c r="S19" s="2">
        <v>8000</v>
      </c>
    </row>
    <row r="20" s="4" customFormat="1" ht="24.95" customHeight="1" spans="1:19">
      <c r="A20" s="15"/>
      <c r="B20" s="16" t="s">
        <v>19</v>
      </c>
      <c r="C20" s="9" t="s">
        <v>38</v>
      </c>
      <c r="D20" s="12" t="s">
        <v>21</v>
      </c>
      <c r="E20" s="15" t="s">
        <v>55</v>
      </c>
      <c r="F20" s="16" t="s">
        <v>27</v>
      </c>
      <c r="G20" s="15"/>
      <c r="H20" s="8">
        <v>48.19</v>
      </c>
      <c r="I20" s="15" t="s">
        <v>34</v>
      </c>
      <c r="J20" s="8" t="s">
        <v>34</v>
      </c>
      <c r="K20" s="8">
        <f t="shared" si="1"/>
        <v>48.19</v>
      </c>
      <c r="L20" s="15"/>
      <c r="M20" s="8">
        <f t="shared" si="2"/>
        <v>48.19</v>
      </c>
      <c r="N20" s="28">
        <v>7</v>
      </c>
      <c r="O20" s="26">
        <f t="shared" si="0"/>
        <v>337.33</v>
      </c>
      <c r="P20" s="15"/>
      <c r="Q20" s="43"/>
      <c r="R20" s="40"/>
      <c r="S20" s="2">
        <v>3000</v>
      </c>
    </row>
    <row r="21" s="4" customFormat="1" ht="24.95" customHeight="1" spans="1:19">
      <c r="A21" s="13">
        <v>12</v>
      </c>
      <c r="B21" s="14" t="s">
        <v>19</v>
      </c>
      <c r="C21" s="9" t="s">
        <v>31</v>
      </c>
      <c r="D21" s="12" t="s">
        <v>21</v>
      </c>
      <c r="E21" s="13" t="s">
        <v>59</v>
      </c>
      <c r="F21" s="14" t="s">
        <v>27</v>
      </c>
      <c r="G21" s="13" t="s">
        <v>60</v>
      </c>
      <c r="H21" s="8">
        <v>33.22</v>
      </c>
      <c r="I21" s="13" t="s">
        <v>34</v>
      </c>
      <c r="J21" s="8" t="s">
        <v>35</v>
      </c>
      <c r="K21" s="8">
        <f t="shared" si="1"/>
        <v>33.22</v>
      </c>
      <c r="L21" s="13">
        <v>33.22</v>
      </c>
      <c r="M21" s="8">
        <f t="shared" si="2"/>
        <v>33.22</v>
      </c>
      <c r="N21" s="28">
        <v>15</v>
      </c>
      <c r="O21" s="24">
        <f>M21*N21+M22*N22</f>
        <v>835.63</v>
      </c>
      <c r="P21" s="24">
        <f>836*12</f>
        <v>10032</v>
      </c>
      <c r="Q21" s="42" t="s">
        <v>61</v>
      </c>
      <c r="R21" s="39" t="s">
        <v>58</v>
      </c>
      <c r="S21" s="2">
        <v>8000</v>
      </c>
    </row>
    <row r="22" s="4" customFormat="1" ht="24.95" customHeight="1" spans="1:19">
      <c r="A22" s="15"/>
      <c r="B22" s="16" t="s">
        <v>19</v>
      </c>
      <c r="C22" s="9" t="s">
        <v>38</v>
      </c>
      <c r="D22" s="8" t="s">
        <v>21</v>
      </c>
      <c r="E22" s="15" t="s">
        <v>59</v>
      </c>
      <c r="F22" s="16" t="s">
        <v>27</v>
      </c>
      <c r="G22" s="15"/>
      <c r="H22" s="8">
        <v>48.19</v>
      </c>
      <c r="I22" s="15" t="s">
        <v>34</v>
      </c>
      <c r="J22" s="8" t="s">
        <v>34</v>
      </c>
      <c r="K22" s="8">
        <f t="shared" si="1"/>
        <v>48.19</v>
      </c>
      <c r="L22" s="15"/>
      <c r="M22" s="8">
        <f t="shared" si="2"/>
        <v>48.19</v>
      </c>
      <c r="N22" s="28">
        <v>7</v>
      </c>
      <c r="O22" s="26">
        <f t="shared" si="0"/>
        <v>337.33</v>
      </c>
      <c r="P22" s="15"/>
      <c r="Q22" s="43"/>
      <c r="R22" s="40"/>
      <c r="S22" s="2">
        <v>3000</v>
      </c>
    </row>
    <row r="23" s="4" customFormat="1" ht="24.95" customHeight="1" spans="1:19">
      <c r="A23" s="13">
        <v>13</v>
      </c>
      <c r="B23" s="14" t="s">
        <v>19</v>
      </c>
      <c r="C23" s="9" t="s">
        <v>31</v>
      </c>
      <c r="D23" s="8" t="s">
        <v>21</v>
      </c>
      <c r="E23" s="13" t="s">
        <v>62</v>
      </c>
      <c r="F23" s="14" t="s">
        <v>27</v>
      </c>
      <c r="G23" s="13" t="s">
        <v>63</v>
      </c>
      <c r="H23" s="8">
        <v>33.22</v>
      </c>
      <c r="I23" s="13" t="s">
        <v>34</v>
      </c>
      <c r="J23" s="8" t="s">
        <v>35</v>
      </c>
      <c r="K23" s="8">
        <f t="shared" si="1"/>
        <v>33.22</v>
      </c>
      <c r="L23" s="13">
        <v>33.22</v>
      </c>
      <c r="M23" s="8">
        <f t="shared" si="2"/>
        <v>33.22</v>
      </c>
      <c r="N23" s="28">
        <v>14</v>
      </c>
      <c r="O23" s="24">
        <f>M23*N23+M24*N24</f>
        <v>802.41</v>
      </c>
      <c r="P23" s="24">
        <v>9624</v>
      </c>
      <c r="Q23" s="42" t="s">
        <v>64</v>
      </c>
      <c r="R23" s="39" t="s">
        <v>58</v>
      </c>
      <c r="S23" s="2">
        <v>8000</v>
      </c>
    </row>
    <row r="24" s="4" customFormat="1" ht="24.95" customHeight="1" spans="1:19">
      <c r="A24" s="15"/>
      <c r="B24" s="16" t="s">
        <v>19</v>
      </c>
      <c r="C24" s="9" t="s">
        <v>38</v>
      </c>
      <c r="D24" s="8" t="s">
        <v>21</v>
      </c>
      <c r="E24" s="15" t="s">
        <v>62</v>
      </c>
      <c r="F24" s="16" t="s">
        <v>27</v>
      </c>
      <c r="G24" s="15"/>
      <c r="H24" s="8">
        <v>48.19</v>
      </c>
      <c r="I24" s="15" t="s">
        <v>34</v>
      </c>
      <c r="J24" s="8" t="s">
        <v>34</v>
      </c>
      <c r="K24" s="8">
        <f t="shared" si="1"/>
        <v>48.19</v>
      </c>
      <c r="L24" s="15"/>
      <c r="M24" s="8">
        <f t="shared" si="2"/>
        <v>48.19</v>
      </c>
      <c r="N24" s="28">
        <v>7</v>
      </c>
      <c r="O24" s="26">
        <f t="shared" si="0"/>
        <v>337.33</v>
      </c>
      <c r="P24" s="15"/>
      <c r="Q24" s="43"/>
      <c r="R24" s="40"/>
      <c r="S24" s="2">
        <v>3000</v>
      </c>
    </row>
    <row r="25" s="4" customFormat="1" ht="24.95" customHeight="1" spans="1:19">
      <c r="A25" s="13">
        <v>14</v>
      </c>
      <c r="B25" s="14" t="s">
        <v>19</v>
      </c>
      <c r="C25" s="9" t="s">
        <v>31</v>
      </c>
      <c r="D25" s="8" t="s">
        <v>21</v>
      </c>
      <c r="E25" s="13" t="s">
        <v>65</v>
      </c>
      <c r="F25" s="14" t="s">
        <v>27</v>
      </c>
      <c r="G25" s="13" t="s">
        <v>66</v>
      </c>
      <c r="H25" s="8">
        <v>33.22</v>
      </c>
      <c r="I25" s="13" t="s">
        <v>34</v>
      </c>
      <c r="J25" s="8" t="s">
        <v>35</v>
      </c>
      <c r="K25" s="8">
        <f t="shared" si="1"/>
        <v>33.22</v>
      </c>
      <c r="L25" s="13">
        <v>33.22</v>
      </c>
      <c r="M25" s="8">
        <f t="shared" si="2"/>
        <v>33.22</v>
      </c>
      <c r="N25" s="28">
        <v>13</v>
      </c>
      <c r="O25" s="24">
        <f>M25*N25+M26*N26</f>
        <v>769.19</v>
      </c>
      <c r="P25" s="24">
        <f>769*12</f>
        <v>9228</v>
      </c>
      <c r="Q25" s="42" t="s">
        <v>67</v>
      </c>
      <c r="R25" s="39" t="s">
        <v>68</v>
      </c>
      <c r="S25" s="2">
        <v>8000</v>
      </c>
    </row>
    <row r="26" s="4" customFormat="1" ht="24.95" customHeight="1" spans="1:19">
      <c r="A26" s="15"/>
      <c r="B26" s="16" t="s">
        <v>19</v>
      </c>
      <c r="C26" s="9" t="s">
        <v>38</v>
      </c>
      <c r="D26" s="8" t="s">
        <v>21</v>
      </c>
      <c r="E26" s="15" t="s">
        <v>65</v>
      </c>
      <c r="F26" s="16" t="s">
        <v>27</v>
      </c>
      <c r="G26" s="15"/>
      <c r="H26" s="8">
        <v>48.19</v>
      </c>
      <c r="I26" s="15" t="s">
        <v>34</v>
      </c>
      <c r="J26" s="8" t="s">
        <v>34</v>
      </c>
      <c r="K26" s="8">
        <f t="shared" si="1"/>
        <v>48.19</v>
      </c>
      <c r="L26" s="15"/>
      <c r="M26" s="8">
        <f t="shared" si="2"/>
        <v>48.19</v>
      </c>
      <c r="N26" s="28">
        <v>7</v>
      </c>
      <c r="O26" s="26">
        <f t="shared" si="0"/>
        <v>337.33</v>
      </c>
      <c r="P26" s="15"/>
      <c r="Q26" s="43"/>
      <c r="R26" s="40"/>
      <c r="S26" s="2">
        <v>3000</v>
      </c>
    </row>
    <row r="27" s="5" customFormat="1" ht="24.95" customHeight="1" spans="1:19">
      <c r="A27" s="13">
        <v>15</v>
      </c>
      <c r="B27" s="14" t="s">
        <v>19</v>
      </c>
      <c r="C27" s="9" t="s">
        <v>31</v>
      </c>
      <c r="D27" s="12" t="s">
        <v>21</v>
      </c>
      <c r="E27" s="13" t="s">
        <v>69</v>
      </c>
      <c r="F27" s="14" t="s">
        <v>27</v>
      </c>
      <c r="G27" s="14" t="s">
        <v>70</v>
      </c>
      <c r="H27" s="12">
        <v>79.73</v>
      </c>
      <c r="I27" s="13" t="s">
        <v>34</v>
      </c>
      <c r="J27" s="8" t="s">
        <v>35</v>
      </c>
      <c r="K27" s="8">
        <f t="shared" si="1"/>
        <v>79.73</v>
      </c>
      <c r="L27" s="13">
        <v>79.73</v>
      </c>
      <c r="M27" s="8">
        <f t="shared" si="2"/>
        <v>79.73</v>
      </c>
      <c r="N27" s="28">
        <v>29</v>
      </c>
      <c r="O27" s="24">
        <f>M27*N27+M28*N28</f>
        <v>3344.08</v>
      </c>
      <c r="P27" s="24">
        <f>3344*12</f>
        <v>40128</v>
      </c>
      <c r="Q27" s="39" t="s">
        <v>71</v>
      </c>
      <c r="R27" s="44" t="s">
        <v>72</v>
      </c>
      <c r="S27" s="2">
        <v>15000</v>
      </c>
    </row>
    <row r="28" s="5" customFormat="1" ht="24.95" customHeight="1" spans="1:19">
      <c r="A28" s="15"/>
      <c r="B28" s="16" t="s">
        <v>19</v>
      </c>
      <c r="C28" s="9" t="s">
        <v>38</v>
      </c>
      <c r="D28" s="12" t="s">
        <v>21</v>
      </c>
      <c r="E28" s="15" t="s">
        <v>69</v>
      </c>
      <c r="F28" s="16" t="s">
        <v>27</v>
      </c>
      <c r="G28" s="16"/>
      <c r="H28" s="12">
        <v>93.81</v>
      </c>
      <c r="I28" s="15" t="s">
        <v>34</v>
      </c>
      <c r="J28" s="8" t="s">
        <v>34</v>
      </c>
      <c r="K28" s="8">
        <f t="shared" si="1"/>
        <v>93.81</v>
      </c>
      <c r="L28" s="15"/>
      <c r="M28" s="8">
        <f t="shared" si="2"/>
        <v>93.81</v>
      </c>
      <c r="N28" s="28">
        <v>11</v>
      </c>
      <c r="O28" s="26">
        <f t="shared" si="0"/>
        <v>1031.91</v>
      </c>
      <c r="P28" s="15"/>
      <c r="Q28" s="40"/>
      <c r="R28" s="45"/>
      <c r="S28" s="2">
        <v>3000</v>
      </c>
    </row>
    <row r="29" s="5" customFormat="1" ht="24.95" customHeight="1" spans="1:19">
      <c r="A29" s="13">
        <v>16</v>
      </c>
      <c r="B29" s="14" t="s">
        <v>19</v>
      </c>
      <c r="C29" s="9" t="s">
        <v>31</v>
      </c>
      <c r="D29" s="12" t="s">
        <v>21</v>
      </c>
      <c r="E29" s="13" t="s">
        <v>73</v>
      </c>
      <c r="F29" s="14" t="s">
        <v>27</v>
      </c>
      <c r="G29" s="14" t="s">
        <v>74</v>
      </c>
      <c r="H29" s="12">
        <v>36.35</v>
      </c>
      <c r="I29" s="13" t="s">
        <v>34</v>
      </c>
      <c r="J29" s="8" t="s">
        <v>35</v>
      </c>
      <c r="K29" s="8">
        <f t="shared" si="1"/>
        <v>36.35</v>
      </c>
      <c r="L29" s="13">
        <v>36.35</v>
      </c>
      <c r="M29" s="8">
        <f t="shared" si="2"/>
        <v>36.35</v>
      </c>
      <c r="N29" s="28">
        <v>29</v>
      </c>
      <c r="O29" s="31">
        <f>(M29*N29+M30*N30)*2</f>
        <v>3217.76</v>
      </c>
      <c r="P29" s="24">
        <f>3218*12</f>
        <v>38616</v>
      </c>
      <c r="Q29" s="39" t="s">
        <v>75</v>
      </c>
      <c r="R29" s="44" t="s">
        <v>76</v>
      </c>
      <c r="S29" s="2">
        <v>15000</v>
      </c>
    </row>
    <row r="30" s="5" customFormat="1" ht="30" customHeight="1" spans="1:19">
      <c r="A30" s="15"/>
      <c r="B30" s="16" t="s">
        <v>19</v>
      </c>
      <c r="C30" s="9" t="s">
        <v>38</v>
      </c>
      <c r="D30" s="12" t="s">
        <v>21</v>
      </c>
      <c r="E30" s="15" t="s">
        <v>73</v>
      </c>
      <c r="F30" s="16" t="s">
        <v>27</v>
      </c>
      <c r="G30" s="16"/>
      <c r="H30" s="12">
        <v>50.43</v>
      </c>
      <c r="I30" s="15" t="s">
        <v>34</v>
      </c>
      <c r="J30" s="8" t="s">
        <v>34</v>
      </c>
      <c r="K30" s="8">
        <f t="shared" si="1"/>
        <v>50.43</v>
      </c>
      <c r="L30" s="15"/>
      <c r="M30" s="8">
        <f t="shared" si="2"/>
        <v>50.43</v>
      </c>
      <c r="N30" s="28">
        <v>11</v>
      </c>
      <c r="O30" s="32"/>
      <c r="P30" s="33"/>
      <c r="Q30" s="40"/>
      <c r="R30" s="45"/>
      <c r="S30" s="2">
        <v>3000</v>
      </c>
    </row>
    <row r="31" s="5" customFormat="1" ht="24.95" customHeight="1" spans="1:19">
      <c r="A31" s="13">
        <v>17</v>
      </c>
      <c r="B31" s="14" t="s">
        <v>19</v>
      </c>
      <c r="C31" s="9" t="s">
        <v>31</v>
      </c>
      <c r="D31" s="12" t="s">
        <v>21</v>
      </c>
      <c r="E31" s="13" t="s">
        <v>77</v>
      </c>
      <c r="F31" s="14" t="s">
        <v>27</v>
      </c>
      <c r="G31" s="14" t="s">
        <v>78</v>
      </c>
      <c r="H31" s="12">
        <v>36.35</v>
      </c>
      <c r="I31" s="13" t="s">
        <v>34</v>
      </c>
      <c r="J31" s="8" t="s">
        <v>35</v>
      </c>
      <c r="K31" s="8">
        <f t="shared" si="1"/>
        <v>36.35</v>
      </c>
      <c r="L31" s="13">
        <v>36.35</v>
      </c>
      <c r="M31" s="8">
        <f t="shared" si="2"/>
        <v>36.35</v>
      </c>
      <c r="N31" s="28">
        <v>29</v>
      </c>
      <c r="O31" s="32"/>
      <c r="P31" s="33"/>
      <c r="Q31" s="39" t="s">
        <v>79</v>
      </c>
      <c r="R31" s="44" t="s">
        <v>76</v>
      </c>
      <c r="S31" s="2">
        <v>15000</v>
      </c>
    </row>
    <row r="32" s="5" customFormat="1" ht="35.25" customHeight="1" spans="1:19">
      <c r="A32" s="15"/>
      <c r="B32" s="16" t="s">
        <v>19</v>
      </c>
      <c r="C32" s="9" t="s">
        <v>38</v>
      </c>
      <c r="D32" s="12" t="s">
        <v>21</v>
      </c>
      <c r="E32" s="15" t="s">
        <v>77</v>
      </c>
      <c r="F32" s="16" t="s">
        <v>27</v>
      </c>
      <c r="G32" s="16"/>
      <c r="H32" s="12">
        <v>50.43</v>
      </c>
      <c r="I32" s="15" t="s">
        <v>34</v>
      </c>
      <c r="J32" s="8" t="s">
        <v>34</v>
      </c>
      <c r="K32" s="8">
        <f t="shared" si="1"/>
        <v>50.43</v>
      </c>
      <c r="L32" s="15"/>
      <c r="M32" s="8">
        <f t="shared" si="2"/>
        <v>50.43</v>
      </c>
      <c r="N32" s="28">
        <v>11</v>
      </c>
      <c r="O32" s="34"/>
      <c r="P32" s="26"/>
      <c r="Q32" s="40"/>
      <c r="R32" s="45"/>
      <c r="S32" s="2">
        <v>3000</v>
      </c>
    </row>
    <row r="33" s="5" customFormat="1" ht="24.95" customHeight="1" spans="1:19">
      <c r="A33" s="13">
        <v>18</v>
      </c>
      <c r="B33" s="14" t="s">
        <v>19</v>
      </c>
      <c r="C33" s="9" t="s">
        <v>31</v>
      </c>
      <c r="D33" s="12" t="s">
        <v>21</v>
      </c>
      <c r="E33" s="13" t="s">
        <v>80</v>
      </c>
      <c r="F33" s="14" t="s">
        <v>27</v>
      </c>
      <c r="G33" s="14" t="s">
        <v>81</v>
      </c>
      <c r="H33" s="12">
        <v>36.35</v>
      </c>
      <c r="I33" s="13" t="s">
        <v>34</v>
      </c>
      <c r="J33" s="8" t="s">
        <v>35</v>
      </c>
      <c r="K33" s="8">
        <f t="shared" si="1"/>
        <v>36.35</v>
      </c>
      <c r="L33" s="13">
        <v>36.35</v>
      </c>
      <c r="M33" s="8">
        <f t="shared" si="2"/>
        <v>36.35</v>
      </c>
      <c r="N33" s="28">
        <v>29</v>
      </c>
      <c r="O33" s="24">
        <f>M33*N33+M34*N34</f>
        <v>1608.88</v>
      </c>
      <c r="P33" s="24">
        <f>1609*12</f>
        <v>19308</v>
      </c>
      <c r="Q33" s="39" t="s">
        <v>82</v>
      </c>
      <c r="R33" s="44" t="s">
        <v>76</v>
      </c>
      <c r="S33" s="2">
        <v>15000</v>
      </c>
    </row>
    <row r="34" s="5" customFormat="1" ht="30.75" customHeight="1" spans="1:19">
      <c r="A34" s="15"/>
      <c r="B34" s="16" t="s">
        <v>19</v>
      </c>
      <c r="C34" s="9" t="s">
        <v>38</v>
      </c>
      <c r="D34" s="12" t="s">
        <v>21</v>
      </c>
      <c r="E34" s="15" t="s">
        <v>80</v>
      </c>
      <c r="F34" s="16" t="s">
        <v>27</v>
      </c>
      <c r="G34" s="16"/>
      <c r="H34" s="12">
        <v>50.43</v>
      </c>
      <c r="I34" s="15" t="s">
        <v>34</v>
      </c>
      <c r="J34" s="8" t="s">
        <v>34</v>
      </c>
      <c r="K34" s="8">
        <f t="shared" si="1"/>
        <v>50.43</v>
      </c>
      <c r="L34" s="15"/>
      <c r="M34" s="8">
        <f t="shared" si="2"/>
        <v>50.43</v>
      </c>
      <c r="N34" s="28">
        <v>11</v>
      </c>
      <c r="O34" s="26">
        <f t="shared" si="0"/>
        <v>554.73</v>
      </c>
      <c r="P34" s="15"/>
      <c r="Q34" s="40"/>
      <c r="R34" s="45"/>
      <c r="S34" s="2">
        <v>3000</v>
      </c>
    </row>
    <row r="35" s="5" customFormat="1" ht="24.95" customHeight="1" spans="1:19">
      <c r="A35" s="13">
        <v>19</v>
      </c>
      <c r="B35" s="14" t="s">
        <v>19</v>
      </c>
      <c r="C35" s="9" t="s">
        <v>31</v>
      </c>
      <c r="D35" s="12" t="s">
        <v>21</v>
      </c>
      <c r="E35" s="13" t="s">
        <v>83</v>
      </c>
      <c r="F35" s="14" t="s">
        <v>27</v>
      </c>
      <c r="G35" s="14" t="s">
        <v>84</v>
      </c>
      <c r="H35" s="12">
        <v>36.35</v>
      </c>
      <c r="I35" s="13" t="s">
        <v>34</v>
      </c>
      <c r="J35" s="8" t="s">
        <v>35</v>
      </c>
      <c r="K35" s="8">
        <f t="shared" si="1"/>
        <v>36.35</v>
      </c>
      <c r="L35" s="13">
        <v>36.35</v>
      </c>
      <c r="M35" s="8">
        <f t="shared" si="2"/>
        <v>36.35</v>
      </c>
      <c r="N35" s="28">
        <v>29</v>
      </c>
      <c r="O35" s="24">
        <f>M35*N35+M36*N36</f>
        <v>1608.88</v>
      </c>
      <c r="P35" s="24">
        <f>1609*12</f>
        <v>19308</v>
      </c>
      <c r="Q35" s="39" t="s">
        <v>85</v>
      </c>
      <c r="R35" s="44" t="s">
        <v>76</v>
      </c>
      <c r="S35" s="2">
        <v>15000</v>
      </c>
    </row>
    <row r="36" s="5" customFormat="1" ht="24.95" customHeight="1" spans="1:19">
      <c r="A36" s="15"/>
      <c r="B36" s="16" t="s">
        <v>19</v>
      </c>
      <c r="C36" s="9" t="s">
        <v>38</v>
      </c>
      <c r="D36" s="12" t="s">
        <v>21</v>
      </c>
      <c r="E36" s="15" t="s">
        <v>83</v>
      </c>
      <c r="F36" s="16" t="s">
        <v>27</v>
      </c>
      <c r="G36" s="16"/>
      <c r="H36" s="12">
        <v>50.43</v>
      </c>
      <c r="I36" s="15" t="s">
        <v>34</v>
      </c>
      <c r="J36" s="8" t="s">
        <v>34</v>
      </c>
      <c r="K36" s="8">
        <f t="shared" si="1"/>
        <v>50.43</v>
      </c>
      <c r="L36" s="15"/>
      <c r="M36" s="8">
        <f t="shared" si="2"/>
        <v>50.43</v>
      </c>
      <c r="N36" s="28">
        <v>11</v>
      </c>
      <c r="O36" s="26">
        <f t="shared" si="0"/>
        <v>554.73</v>
      </c>
      <c r="P36" s="15"/>
      <c r="Q36" s="40"/>
      <c r="R36" s="45"/>
      <c r="S36" s="2">
        <v>3000</v>
      </c>
    </row>
    <row r="37" s="5" customFormat="1" ht="24.95" customHeight="1" spans="1:19">
      <c r="A37" s="13">
        <v>20</v>
      </c>
      <c r="B37" s="14" t="s">
        <v>19</v>
      </c>
      <c r="C37" s="9" t="s">
        <v>31</v>
      </c>
      <c r="D37" s="12" t="s">
        <v>21</v>
      </c>
      <c r="E37" s="13" t="s">
        <v>86</v>
      </c>
      <c r="F37" s="14" t="s">
        <v>27</v>
      </c>
      <c r="G37" s="14" t="s">
        <v>87</v>
      </c>
      <c r="H37" s="12">
        <v>79.73</v>
      </c>
      <c r="I37" s="13" t="s">
        <v>34</v>
      </c>
      <c r="J37" s="8" t="s">
        <v>35</v>
      </c>
      <c r="K37" s="8">
        <f t="shared" si="1"/>
        <v>79.73</v>
      </c>
      <c r="L37" s="13">
        <v>79.73</v>
      </c>
      <c r="M37" s="8">
        <f t="shared" si="2"/>
        <v>79.73</v>
      </c>
      <c r="N37" s="28">
        <v>27</v>
      </c>
      <c r="O37" s="24">
        <f>M37*N37+M38*N38</f>
        <v>3184.62</v>
      </c>
      <c r="P37" s="24">
        <f>3185*12</f>
        <v>38220</v>
      </c>
      <c r="Q37" s="39" t="s">
        <v>88</v>
      </c>
      <c r="R37" s="44" t="s">
        <v>89</v>
      </c>
      <c r="S37" s="2">
        <v>15000</v>
      </c>
    </row>
    <row r="38" s="5" customFormat="1" ht="24.95" customHeight="1" spans="1:19">
      <c r="A38" s="15"/>
      <c r="B38" s="16" t="s">
        <v>19</v>
      </c>
      <c r="C38" s="9" t="s">
        <v>38</v>
      </c>
      <c r="D38" s="12" t="s">
        <v>21</v>
      </c>
      <c r="E38" s="15" t="s">
        <v>86</v>
      </c>
      <c r="F38" s="16" t="s">
        <v>27</v>
      </c>
      <c r="G38" s="16"/>
      <c r="H38" s="12">
        <v>93.81</v>
      </c>
      <c r="I38" s="15" t="s">
        <v>34</v>
      </c>
      <c r="J38" s="8" t="s">
        <v>34</v>
      </c>
      <c r="K38" s="8">
        <f t="shared" si="1"/>
        <v>93.81</v>
      </c>
      <c r="L38" s="15"/>
      <c r="M38" s="8">
        <f t="shared" si="2"/>
        <v>93.81</v>
      </c>
      <c r="N38" s="28">
        <v>11</v>
      </c>
      <c r="O38" s="26">
        <f t="shared" si="0"/>
        <v>1031.91</v>
      </c>
      <c r="P38" s="15"/>
      <c r="Q38" s="40"/>
      <c r="R38" s="45"/>
      <c r="S38" s="2">
        <v>3000</v>
      </c>
    </row>
    <row r="39" s="5" customFormat="1" ht="24.95" customHeight="1" spans="1:19">
      <c r="A39" s="13">
        <v>21</v>
      </c>
      <c r="B39" s="14" t="s">
        <v>19</v>
      </c>
      <c r="C39" s="9" t="s">
        <v>31</v>
      </c>
      <c r="D39" s="12" t="s">
        <v>21</v>
      </c>
      <c r="E39" s="13" t="s">
        <v>90</v>
      </c>
      <c r="F39" s="14" t="s">
        <v>27</v>
      </c>
      <c r="G39" s="14" t="s">
        <v>91</v>
      </c>
      <c r="H39" s="12">
        <v>75.63</v>
      </c>
      <c r="I39" s="13" t="s">
        <v>34</v>
      </c>
      <c r="J39" s="8" t="s">
        <v>35</v>
      </c>
      <c r="K39" s="8">
        <f t="shared" ref="K39:K60" si="3">H39</f>
        <v>75.63</v>
      </c>
      <c r="L39" s="13">
        <v>75.63</v>
      </c>
      <c r="M39" s="8">
        <f t="shared" ref="M39:M60" si="4">K39</f>
        <v>75.63</v>
      </c>
      <c r="N39" s="28">
        <v>12</v>
      </c>
      <c r="O39" s="24">
        <f>M39*N39+M40*N40</f>
        <v>1354.31</v>
      </c>
      <c r="P39" s="24">
        <f>1354*12</f>
        <v>16248</v>
      </c>
      <c r="Q39" s="39" t="s">
        <v>92</v>
      </c>
      <c r="R39" s="39" t="s">
        <v>93</v>
      </c>
      <c r="S39" s="2">
        <v>8000</v>
      </c>
    </row>
    <row r="40" s="5" customFormat="1" ht="24.95" customHeight="1" spans="1:19">
      <c r="A40" s="15"/>
      <c r="B40" s="16" t="s">
        <v>19</v>
      </c>
      <c r="C40" s="9" t="s">
        <v>38</v>
      </c>
      <c r="D40" s="12" t="s">
        <v>21</v>
      </c>
      <c r="E40" s="15" t="s">
        <v>90</v>
      </c>
      <c r="F40" s="16" t="s">
        <v>27</v>
      </c>
      <c r="G40" s="16"/>
      <c r="H40" s="12">
        <v>89.35</v>
      </c>
      <c r="I40" s="15" t="s">
        <v>34</v>
      </c>
      <c r="J40" s="8" t="s">
        <v>34</v>
      </c>
      <c r="K40" s="8">
        <f t="shared" si="3"/>
        <v>89.35</v>
      </c>
      <c r="L40" s="15"/>
      <c r="M40" s="8">
        <f t="shared" si="4"/>
        <v>89.35</v>
      </c>
      <c r="N40" s="28">
        <v>5</v>
      </c>
      <c r="O40" s="26">
        <f t="shared" si="0"/>
        <v>446.75</v>
      </c>
      <c r="P40" s="15"/>
      <c r="Q40" s="40"/>
      <c r="R40" s="40"/>
      <c r="S40" s="2">
        <v>3000</v>
      </c>
    </row>
    <row r="41" s="5" customFormat="1" ht="24.95" customHeight="1" spans="1:19">
      <c r="A41" s="13">
        <v>22</v>
      </c>
      <c r="B41" s="14" t="s">
        <v>19</v>
      </c>
      <c r="C41" s="9" t="s">
        <v>31</v>
      </c>
      <c r="D41" s="12" t="s">
        <v>21</v>
      </c>
      <c r="E41" s="13" t="s">
        <v>94</v>
      </c>
      <c r="F41" s="14" t="s">
        <v>27</v>
      </c>
      <c r="G41" s="14" t="s">
        <v>95</v>
      </c>
      <c r="H41" s="12">
        <v>33.05</v>
      </c>
      <c r="I41" s="13" t="s">
        <v>34</v>
      </c>
      <c r="J41" s="8" t="s">
        <v>35</v>
      </c>
      <c r="K41" s="8">
        <f t="shared" si="3"/>
        <v>33.05</v>
      </c>
      <c r="L41" s="13">
        <v>33.05</v>
      </c>
      <c r="M41" s="8">
        <f t="shared" si="4"/>
        <v>33.05</v>
      </c>
      <c r="N41" s="28">
        <v>12</v>
      </c>
      <c r="O41" s="24">
        <f>M41*N41+M42*N42</f>
        <v>643.85</v>
      </c>
      <c r="P41" s="24">
        <f>644*12</f>
        <v>7728</v>
      </c>
      <c r="Q41" s="39" t="s">
        <v>96</v>
      </c>
      <c r="R41" s="39" t="s">
        <v>93</v>
      </c>
      <c r="S41" s="2">
        <v>8000</v>
      </c>
    </row>
    <row r="42" s="5" customFormat="1" ht="24.95" customHeight="1" spans="1:19">
      <c r="A42" s="15"/>
      <c r="B42" s="16" t="s">
        <v>19</v>
      </c>
      <c r="C42" s="9" t="s">
        <v>38</v>
      </c>
      <c r="D42" s="12" t="s">
        <v>21</v>
      </c>
      <c r="E42" s="15" t="s">
        <v>94</v>
      </c>
      <c r="F42" s="16" t="s">
        <v>27</v>
      </c>
      <c r="G42" s="16"/>
      <c r="H42" s="12">
        <v>49.45</v>
      </c>
      <c r="I42" s="15" t="s">
        <v>34</v>
      </c>
      <c r="J42" s="8" t="s">
        <v>34</v>
      </c>
      <c r="K42" s="8">
        <f t="shared" si="3"/>
        <v>49.45</v>
      </c>
      <c r="L42" s="15"/>
      <c r="M42" s="8">
        <f t="shared" si="4"/>
        <v>49.45</v>
      </c>
      <c r="N42" s="28">
        <v>5</v>
      </c>
      <c r="O42" s="26">
        <f t="shared" si="0"/>
        <v>247.25</v>
      </c>
      <c r="P42" s="15"/>
      <c r="Q42" s="40"/>
      <c r="R42" s="40"/>
      <c r="S42" s="2">
        <v>3000</v>
      </c>
    </row>
    <row r="43" s="5" customFormat="1" ht="24.95" customHeight="1" spans="1:19">
      <c r="A43" s="13">
        <v>23</v>
      </c>
      <c r="B43" s="14" t="s">
        <v>19</v>
      </c>
      <c r="C43" s="9" t="s">
        <v>31</v>
      </c>
      <c r="D43" s="12" t="s">
        <v>21</v>
      </c>
      <c r="E43" s="13" t="s">
        <v>97</v>
      </c>
      <c r="F43" s="14" t="s">
        <v>27</v>
      </c>
      <c r="G43" s="14" t="s">
        <v>98</v>
      </c>
      <c r="H43" s="12">
        <v>75.63</v>
      </c>
      <c r="I43" s="13" t="s">
        <v>34</v>
      </c>
      <c r="J43" s="8" t="s">
        <v>35</v>
      </c>
      <c r="K43" s="8">
        <f t="shared" si="3"/>
        <v>75.63</v>
      </c>
      <c r="L43" s="13">
        <v>75.63</v>
      </c>
      <c r="M43" s="8">
        <f t="shared" si="4"/>
        <v>75.63</v>
      </c>
      <c r="N43" s="28">
        <v>12</v>
      </c>
      <c r="O43" s="24">
        <f>M43*N43+M44*N44</f>
        <v>1354.31</v>
      </c>
      <c r="P43" s="24">
        <f>1354*12</f>
        <v>16248</v>
      </c>
      <c r="Q43" s="39" t="s">
        <v>99</v>
      </c>
      <c r="R43" s="39" t="s">
        <v>93</v>
      </c>
      <c r="S43" s="2">
        <v>8000</v>
      </c>
    </row>
    <row r="44" s="5" customFormat="1" ht="33" customHeight="1" spans="1:19">
      <c r="A44" s="15"/>
      <c r="B44" s="16" t="s">
        <v>19</v>
      </c>
      <c r="C44" s="9" t="s">
        <v>38</v>
      </c>
      <c r="D44" s="12" t="s">
        <v>21</v>
      </c>
      <c r="E44" s="15" t="s">
        <v>97</v>
      </c>
      <c r="F44" s="16" t="s">
        <v>27</v>
      </c>
      <c r="G44" s="16"/>
      <c r="H44" s="12">
        <v>89.35</v>
      </c>
      <c r="I44" s="15" t="s">
        <v>34</v>
      </c>
      <c r="J44" s="8" t="s">
        <v>34</v>
      </c>
      <c r="K44" s="8">
        <f t="shared" si="3"/>
        <v>89.35</v>
      </c>
      <c r="L44" s="15"/>
      <c r="M44" s="8">
        <f t="shared" si="4"/>
        <v>89.35</v>
      </c>
      <c r="N44" s="28">
        <v>5</v>
      </c>
      <c r="O44" s="26">
        <f t="shared" si="0"/>
        <v>446.75</v>
      </c>
      <c r="P44" s="15"/>
      <c r="Q44" s="40"/>
      <c r="R44" s="40"/>
      <c r="S44" s="2">
        <v>3000</v>
      </c>
    </row>
    <row r="45" s="5" customFormat="1" ht="24.95" customHeight="1" spans="1:19">
      <c r="A45" s="13">
        <v>24</v>
      </c>
      <c r="B45" s="14" t="s">
        <v>19</v>
      </c>
      <c r="C45" s="9" t="s">
        <v>31</v>
      </c>
      <c r="D45" s="12" t="s">
        <v>21</v>
      </c>
      <c r="E45" s="13" t="s">
        <v>100</v>
      </c>
      <c r="F45" s="14" t="s">
        <v>27</v>
      </c>
      <c r="G45" s="14" t="s">
        <v>101</v>
      </c>
      <c r="H45" s="12">
        <v>33.05</v>
      </c>
      <c r="I45" s="13" t="s">
        <v>34</v>
      </c>
      <c r="J45" s="8" t="s">
        <v>35</v>
      </c>
      <c r="K45" s="8">
        <f t="shared" si="3"/>
        <v>33.05</v>
      </c>
      <c r="L45" s="13">
        <v>33.05</v>
      </c>
      <c r="M45" s="8">
        <f t="shared" si="4"/>
        <v>33.05</v>
      </c>
      <c r="N45" s="28">
        <v>27</v>
      </c>
      <c r="O45" s="24">
        <f>M45*N45+M46*N46</f>
        <v>1401.32</v>
      </c>
      <c r="P45" s="24">
        <f>1401*12</f>
        <v>16812</v>
      </c>
      <c r="Q45" s="39" t="s">
        <v>102</v>
      </c>
      <c r="R45" s="44" t="s">
        <v>103</v>
      </c>
      <c r="S45" s="2">
        <v>15000</v>
      </c>
    </row>
    <row r="46" s="5" customFormat="1" ht="30" customHeight="1" spans="1:19">
      <c r="A46" s="15"/>
      <c r="B46" s="16" t="s">
        <v>19</v>
      </c>
      <c r="C46" s="9" t="s">
        <v>38</v>
      </c>
      <c r="D46" s="12" t="s">
        <v>21</v>
      </c>
      <c r="E46" s="15" t="s">
        <v>100</v>
      </c>
      <c r="F46" s="16" t="s">
        <v>27</v>
      </c>
      <c r="G46" s="16"/>
      <c r="H46" s="12">
        <v>46.27</v>
      </c>
      <c r="I46" s="15" t="s">
        <v>34</v>
      </c>
      <c r="J46" s="8" t="s">
        <v>34</v>
      </c>
      <c r="K46" s="8">
        <f t="shared" si="3"/>
        <v>46.27</v>
      </c>
      <c r="L46" s="15"/>
      <c r="M46" s="8">
        <f t="shared" si="4"/>
        <v>46.27</v>
      </c>
      <c r="N46" s="28">
        <v>11</v>
      </c>
      <c r="O46" s="26">
        <f t="shared" si="0"/>
        <v>508.97</v>
      </c>
      <c r="P46" s="15"/>
      <c r="Q46" s="40"/>
      <c r="R46" s="45"/>
      <c r="S46" s="2">
        <v>3000</v>
      </c>
    </row>
    <row r="47" s="5" customFormat="1" ht="24.95" customHeight="1" spans="1:19">
      <c r="A47" s="13">
        <v>25</v>
      </c>
      <c r="B47" s="14" t="s">
        <v>19</v>
      </c>
      <c r="C47" s="9" t="s">
        <v>31</v>
      </c>
      <c r="D47" s="12" t="s">
        <v>21</v>
      </c>
      <c r="E47" s="13" t="s">
        <v>104</v>
      </c>
      <c r="F47" s="14" t="s">
        <v>27</v>
      </c>
      <c r="G47" s="14" t="s">
        <v>105</v>
      </c>
      <c r="H47" s="12">
        <v>33.05</v>
      </c>
      <c r="I47" s="13" t="s">
        <v>34</v>
      </c>
      <c r="J47" s="8" t="s">
        <v>35</v>
      </c>
      <c r="K47" s="8">
        <f t="shared" si="3"/>
        <v>33.05</v>
      </c>
      <c r="L47" s="13">
        <v>33.05</v>
      </c>
      <c r="M47" s="8">
        <f t="shared" si="4"/>
        <v>33.05</v>
      </c>
      <c r="N47" s="28">
        <v>27</v>
      </c>
      <c r="O47" s="24">
        <f>M47*N47+M48*N48</f>
        <v>1406.82</v>
      </c>
      <c r="P47" s="24">
        <f>1407*12</f>
        <v>16884</v>
      </c>
      <c r="Q47" s="39" t="s">
        <v>106</v>
      </c>
      <c r="R47" s="44" t="s">
        <v>107</v>
      </c>
      <c r="S47" s="2">
        <v>12000</v>
      </c>
    </row>
    <row r="48" s="5" customFormat="1" ht="30.75" customHeight="1" spans="1:19">
      <c r="A48" s="15"/>
      <c r="B48" s="16" t="s">
        <v>19</v>
      </c>
      <c r="C48" s="9" t="s">
        <v>38</v>
      </c>
      <c r="D48" s="12" t="s">
        <v>21</v>
      </c>
      <c r="E48" s="15" t="s">
        <v>104</v>
      </c>
      <c r="F48" s="16" t="s">
        <v>27</v>
      </c>
      <c r="G48" s="16"/>
      <c r="H48" s="17">
        <v>46.77</v>
      </c>
      <c r="I48" s="15" t="s">
        <v>34</v>
      </c>
      <c r="J48" s="8" t="s">
        <v>34</v>
      </c>
      <c r="K48" s="8">
        <f t="shared" si="3"/>
        <v>46.77</v>
      </c>
      <c r="L48" s="15"/>
      <c r="M48" s="8">
        <f t="shared" si="4"/>
        <v>46.77</v>
      </c>
      <c r="N48" s="28">
        <v>11</v>
      </c>
      <c r="O48" s="26">
        <f t="shared" si="0"/>
        <v>514.47</v>
      </c>
      <c r="P48" s="15"/>
      <c r="Q48" s="40"/>
      <c r="R48" s="45"/>
      <c r="S48" s="2">
        <v>3000</v>
      </c>
    </row>
    <row r="49" s="5" customFormat="1" ht="24.95" customHeight="1" spans="1:19">
      <c r="A49" s="13">
        <v>26</v>
      </c>
      <c r="B49" s="14" t="s">
        <v>19</v>
      </c>
      <c r="C49" s="9" t="s">
        <v>31</v>
      </c>
      <c r="D49" s="12" t="s">
        <v>21</v>
      </c>
      <c r="E49" s="13" t="s">
        <v>108</v>
      </c>
      <c r="F49" s="14" t="s">
        <v>27</v>
      </c>
      <c r="G49" s="14" t="s">
        <v>109</v>
      </c>
      <c r="H49" s="12">
        <v>33.05</v>
      </c>
      <c r="I49" s="13" t="s">
        <v>34</v>
      </c>
      <c r="J49" s="8" t="s">
        <v>35</v>
      </c>
      <c r="K49" s="8">
        <f t="shared" si="3"/>
        <v>33.05</v>
      </c>
      <c r="L49" s="13">
        <v>33.05</v>
      </c>
      <c r="M49" s="8">
        <f t="shared" si="4"/>
        <v>33.05</v>
      </c>
      <c r="N49" s="28">
        <v>27</v>
      </c>
      <c r="O49" s="24">
        <f>M49*N49+M50*N50</f>
        <v>1406.82</v>
      </c>
      <c r="P49" s="24">
        <f>1407*12</f>
        <v>16884</v>
      </c>
      <c r="Q49" s="39" t="s">
        <v>110</v>
      </c>
      <c r="R49" s="44" t="s">
        <v>107</v>
      </c>
      <c r="S49" s="2">
        <v>12000</v>
      </c>
    </row>
    <row r="50" s="5" customFormat="1" ht="24.95" customHeight="1" spans="1:19">
      <c r="A50" s="15"/>
      <c r="B50" s="16" t="s">
        <v>19</v>
      </c>
      <c r="C50" s="9" t="s">
        <v>38</v>
      </c>
      <c r="D50" s="12" t="s">
        <v>21</v>
      </c>
      <c r="E50" s="15" t="s">
        <v>108</v>
      </c>
      <c r="F50" s="16" t="s">
        <v>27</v>
      </c>
      <c r="G50" s="16"/>
      <c r="H50" s="12">
        <v>46.77</v>
      </c>
      <c r="I50" s="15" t="s">
        <v>34</v>
      </c>
      <c r="J50" s="8" t="s">
        <v>34</v>
      </c>
      <c r="K50" s="8">
        <f t="shared" si="3"/>
        <v>46.77</v>
      </c>
      <c r="L50" s="15"/>
      <c r="M50" s="8">
        <f t="shared" si="4"/>
        <v>46.77</v>
      </c>
      <c r="N50" s="28">
        <v>11</v>
      </c>
      <c r="O50" s="26">
        <f t="shared" si="0"/>
        <v>514.47</v>
      </c>
      <c r="P50" s="15"/>
      <c r="Q50" s="40"/>
      <c r="R50" s="45"/>
      <c r="S50" s="2">
        <v>3000</v>
      </c>
    </row>
    <row r="51" s="5" customFormat="1" ht="24.95" customHeight="1" spans="1:19">
      <c r="A51" s="13">
        <v>27</v>
      </c>
      <c r="B51" s="14" t="s">
        <v>19</v>
      </c>
      <c r="C51" s="9" t="s">
        <v>31</v>
      </c>
      <c r="D51" s="12" t="s">
        <v>21</v>
      </c>
      <c r="E51" s="13" t="s">
        <v>111</v>
      </c>
      <c r="F51" s="14" t="s">
        <v>27</v>
      </c>
      <c r="G51" s="14" t="s">
        <v>112</v>
      </c>
      <c r="H51" s="12">
        <v>33.05</v>
      </c>
      <c r="I51" s="13" t="s">
        <v>34</v>
      </c>
      <c r="J51" s="8" t="s">
        <v>35</v>
      </c>
      <c r="K51" s="8">
        <f t="shared" si="3"/>
        <v>33.05</v>
      </c>
      <c r="L51" s="13">
        <v>33.05</v>
      </c>
      <c r="M51" s="8">
        <f t="shared" si="4"/>
        <v>33.05</v>
      </c>
      <c r="N51" s="28">
        <v>27</v>
      </c>
      <c r="O51" s="24">
        <f>M51*N51+M52*N52</f>
        <v>1406.82</v>
      </c>
      <c r="P51" s="24">
        <f>1407*12</f>
        <v>16884</v>
      </c>
      <c r="Q51" s="39" t="s">
        <v>113</v>
      </c>
      <c r="R51" s="44" t="s">
        <v>107</v>
      </c>
      <c r="S51" s="2">
        <v>12000</v>
      </c>
    </row>
    <row r="52" s="5" customFormat="1" ht="24.95" customHeight="1" spans="1:19">
      <c r="A52" s="15"/>
      <c r="B52" s="16" t="s">
        <v>19</v>
      </c>
      <c r="C52" s="9" t="s">
        <v>38</v>
      </c>
      <c r="D52" s="12" t="s">
        <v>21</v>
      </c>
      <c r="E52" s="15" t="s">
        <v>111</v>
      </c>
      <c r="F52" s="16" t="s">
        <v>27</v>
      </c>
      <c r="G52" s="16"/>
      <c r="H52" s="12">
        <v>46.77</v>
      </c>
      <c r="I52" s="15" t="s">
        <v>34</v>
      </c>
      <c r="J52" s="8" t="s">
        <v>34</v>
      </c>
      <c r="K52" s="8">
        <f t="shared" si="3"/>
        <v>46.77</v>
      </c>
      <c r="L52" s="15"/>
      <c r="M52" s="8">
        <f t="shared" si="4"/>
        <v>46.77</v>
      </c>
      <c r="N52" s="28">
        <v>11</v>
      </c>
      <c r="O52" s="26">
        <f t="shared" si="0"/>
        <v>514.47</v>
      </c>
      <c r="P52" s="15"/>
      <c r="Q52" s="40"/>
      <c r="R52" s="45"/>
      <c r="S52" s="2">
        <v>3000</v>
      </c>
    </row>
    <row r="53" s="5" customFormat="1" ht="24.95" customHeight="1" spans="1:19">
      <c r="A53" s="13">
        <v>28</v>
      </c>
      <c r="B53" s="14" t="s">
        <v>19</v>
      </c>
      <c r="C53" s="9" t="s">
        <v>31</v>
      </c>
      <c r="D53" s="12" t="s">
        <v>21</v>
      </c>
      <c r="E53" s="13" t="s">
        <v>114</v>
      </c>
      <c r="F53" s="14" t="s">
        <v>27</v>
      </c>
      <c r="G53" s="14" t="s">
        <v>115</v>
      </c>
      <c r="H53" s="12">
        <v>33.05</v>
      </c>
      <c r="I53" s="13" t="s">
        <v>34</v>
      </c>
      <c r="J53" s="8" t="s">
        <v>35</v>
      </c>
      <c r="K53" s="8">
        <f t="shared" si="3"/>
        <v>33.05</v>
      </c>
      <c r="L53" s="13">
        <v>33.05</v>
      </c>
      <c r="M53" s="8">
        <f t="shared" si="4"/>
        <v>33.05</v>
      </c>
      <c r="N53" s="28">
        <v>27</v>
      </c>
      <c r="O53" s="24">
        <f>M53*N53+M54*N54</f>
        <v>1406.82</v>
      </c>
      <c r="P53" s="24">
        <f>1407*12</f>
        <v>16884</v>
      </c>
      <c r="Q53" s="39" t="s">
        <v>116</v>
      </c>
      <c r="R53" s="44" t="s">
        <v>107</v>
      </c>
      <c r="S53" s="2">
        <v>12000</v>
      </c>
    </row>
    <row r="54" s="5" customFormat="1" ht="24.95" customHeight="1" spans="1:19">
      <c r="A54" s="15"/>
      <c r="B54" s="16" t="s">
        <v>19</v>
      </c>
      <c r="C54" s="9" t="s">
        <v>38</v>
      </c>
      <c r="D54" s="12" t="s">
        <v>21</v>
      </c>
      <c r="E54" s="15" t="s">
        <v>114</v>
      </c>
      <c r="F54" s="16" t="s">
        <v>27</v>
      </c>
      <c r="G54" s="16"/>
      <c r="H54" s="12">
        <v>46.77</v>
      </c>
      <c r="I54" s="15" t="s">
        <v>34</v>
      </c>
      <c r="J54" s="8" t="s">
        <v>34</v>
      </c>
      <c r="K54" s="8">
        <f t="shared" si="3"/>
        <v>46.77</v>
      </c>
      <c r="L54" s="15"/>
      <c r="M54" s="8">
        <f t="shared" si="4"/>
        <v>46.77</v>
      </c>
      <c r="N54" s="28">
        <v>11</v>
      </c>
      <c r="O54" s="26">
        <f t="shared" si="0"/>
        <v>514.47</v>
      </c>
      <c r="P54" s="15"/>
      <c r="Q54" s="40"/>
      <c r="R54" s="45"/>
      <c r="S54" s="2">
        <v>3000</v>
      </c>
    </row>
    <row r="55" s="5" customFormat="1" ht="24.95" customHeight="1" spans="1:19">
      <c r="A55" s="13">
        <v>29</v>
      </c>
      <c r="B55" s="14" t="s">
        <v>19</v>
      </c>
      <c r="C55" s="9" t="s">
        <v>31</v>
      </c>
      <c r="D55" s="12" t="s">
        <v>21</v>
      </c>
      <c r="E55" s="13" t="s">
        <v>117</v>
      </c>
      <c r="F55" s="14" t="s">
        <v>27</v>
      </c>
      <c r="G55" s="14" t="s">
        <v>118</v>
      </c>
      <c r="H55" s="12">
        <v>33.05</v>
      </c>
      <c r="I55" s="13" t="s">
        <v>34</v>
      </c>
      <c r="J55" s="8" t="s">
        <v>35</v>
      </c>
      <c r="K55" s="8">
        <f t="shared" si="3"/>
        <v>33.05</v>
      </c>
      <c r="L55" s="13">
        <v>33.05</v>
      </c>
      <c r="M55" s="8">
        <f t="shared" si="4"/>
        <v>33.05</v>
      </c>
      <c r="N55" s="28">
        <v>27</v>
      </c>
      <c r="O55" s="24">
        <f>M55*N55+M56*N56</f>
        <v>1406.82</v>
      </c>
      <c r="P55" s="24">
        <v>16884</v>
      </c>
      <c r="Q55" s="39" t="s">
        <v>119</v>
      </c>
      <c r="R55" s="44" t="s">
        <v>107</v>
      </c>
      <c r="S55" s="2">
        <v>12000</v>
      </c>
    </row>
    <row r="56" s="5" customFormat="1" ht="24.95" customHeight="1" spans="1:19">
      <c r="A56" s="15"/>
      <c r="B56" s="16" t="s">
        <v>19</v>
      </c>
      <c r="C56" s="9" t="s">
        <v>38</v>
      </c>
      <c r="D56" s="12" t="s">
        <v>21</v>
      </c>
      <c r="E56" s="15" t="s">
        <v>117</v>
      </c>
      <c r="F56" s="16" t="s">
        <v>27</v>
      </c>
      <c r="G56" s="16"/>
      <c r="H56" s="12">
        <v>46.77</v>
      </c>
      <c r="I56" s="15" t="s">
        <v>34</v>
      </c>
      <c r="J56" s="8" t="s">
        <v>34</v>
      </c>
      <c r="K56" s="8">
        <f t="shared" si="3"/>
        <v>46.77</v>
      </c>
      <c r="L56" s="15"/>
      <c r="M56" s="8">
        <f t="shared" si="4"/>
        <v>46.77</v>
      </c>
      <c r="N56" s="28">
        <v>11</v>
      </c>
      <c r="O56" s="26">
        <f t="shared" si="0"/>
        <v>514.47</v>
      </c>
      <c r="P56" s="15"/>
      <c r="Q56" s="40"/>
      <c r="R56" s="45"/>
      <c r="S56" s="2">
        <v>3000</v>
      </c>
    </row>
    <row r="57" s="5" customFormat="1" ht="24.95" customHeight="1" spans="1:19">
      <c r="A57" s="13">
        <v>30</v>
      </c>
      <c r="B57" s="14" t="s">
        <v>19</v>
      </c>
      <c r="C57" s="9" t="s">
        <v>31</v>
      </c>
      <c r="D57" s="12" t="s">
        <v>21</v>
      </c>
      <c r="E57" s="13" t="s">
        <v>120</v>
      </c>
      <c r="F57" s="14" t="s">
        <v>27</v>
      </c>
      <c r="G57" s="14" t="s">
        <v>121</v>
      </c>
      <c r="H57" s="12">
        <v>30.13</v>
      </c>
      <c r="I57" s="13" t="s">
        <v>34</v>
      </c>
      <c r="J57" s="8" t="s">
        <v>35</v>
      </c>
      <c r="K57" s="8">
        <f t="shared" si="3"/>
        <v>30.13</v>
      </c>
      <c r="L57" s="13">
        <v>30.13</v>
      </c>
      <c r="M57" s="8">
        <f t="shared" si="4"/>
        <v>30.13</v>
      </c>
      <c r="N57" s="28">
        <v>25</v>
      </c>
      <c r="O57" s="24">
        <f>M57*N57+M58*N58</f>
        <v>1226.8</v>
      </c>
      <c r="P57" s="24">
        <f>1227*12</f>
        <v>14724</v>
      </c>
      <c r="Q57" s="39" t="s">
        <v>122</v>
      </c>
      <c r="R57" s="44" t="s">
        <v>107</v>
      </c>
      <c r="S57" s="2">
        <v>12000</v>
      </c>
    </row>
    <row r="58" s="5" customFormat="1" ht="24.95" customHeight="1" spans="1:19">
      <c r="A58" s="15"/>
      <c r="B58" s="16" t="s">
        <v>19</v>
      </c>
      <c r="C58" s="9" t="s">
        <v>38</v>
      </c>
      <c r="D58" s="12" t="s">
        <v>21</v>
      </c>
      <c r="E58" s="15" t="s">
        <v>120</v>
      </c>
      <c r="F58" s="16" t="s">
        <v>27</v>
      </c>
      <c r="G58" s="16"/>
      <c r="H58" s="12">
        <v>43.05</v>
      </c>
      <c r="I58" s="15" t="s">
        <v>34</v>
      </c>
      <c r="J58" s="8" t="s">
        <v>34</v>
      </c>
      <c r="K58" s="8">
        <f t="shared" si="3"/>
        <v>43.05</v>
      </c>
      <c r="L58" s="15"/>
      <c r="M58" s="8">
        <f t="shared" si="4"/>
        <v>43.05</v>
      </c>
      <c r="N58" s="22">
        <v>11</v>
      </c>
      <c r="O58" s="26">
        <f t="shared" si="0"/>
        <v>473.55</v>
      </c>
      <c r="P58" s="15"/>
      <c r="Q58" s="40"/>
      <c r="R58" s="45"/>
      <c r="S58" s="2">
        <v>3000</v>
      </c>
    </row>
    <row r="59" s="5" customFormat="1" ht="24.95" customHeight="1" spans="1:19">
      <c r="A59" s="13">
        <v>31</v>
      </c>
      <c r="B59" s="14" t="s">
        <v>19</v>
      </c>
      <c r="C59" s="9" t="s">
        <v>31</v>
      </c>
      <c r="D59" s="12" t="s">
        <v>21</v>
      </c>
      <c r="E59" s="13" t="s">
        <v>123</v>
      </c>
      <c r="F59" s="14" t="s">
        <v>27</v>
      </c>
      <c r="G59" s="14" t="s">
        <v>124</v>
      </c>
      <c r="H59" s="12">
        <v>82.49</v>
      </c>
      <c r="I59" s="13" t="s">
        <v>34</v>
      </c>
      <c r="J59" s="8" t="s">
        <v>35</v>
      </c>
      <c r="K59" s="8">
        <f t="shared" si="3"/>
        <v>82.49</v>
      </c>
      <c r="L59" s="13">
        <v>82.49</v>
      </c>
      <c r="M59" s="8">
        <f t="shared" si="4"/>
        <v>82.49</v>
      </c>
      <c r="N59" s="22">
        <v>8</v>
      </c>
      <c r="O59" s="24">
        <f>M59*N59+M60*N60</f>
        <v>763.02</v>
      </c>
      <c r="P59" s="24">
        <f>763*12</f>
        <v>9156</v>
      </c>
      <c r="Q59" s="39" t="s">
        <v>125</v>
      </c>
      <c r="R59" s="39"/>
      <c r="S59" s="2">
        <v>1500</v>
      </c>
    </row>
    <row r="60" s="5" customFormat="1" ht="24.95" customHeight="1" spans="1:19">
      <c r="A60" s="15"/>
      <c r="B60" s="16" t="s">
        <v>19</v>
      </c>
      <c r="C60" s="9" t="s">
        <v>38</v>
      </c>
      <c r="D60" s="12" t="s">
        <v>21</v>
      </c>
      <c r="E60" s="15" t="s">
        <v>123</v>
      </c>
      <c r="F60" s="16" t="s">
        <v>27</v>
      </c>
      <c r="G60" s="16"/>
      <c r="H60" s="12">
        <v>51.55</v>
      </c>
      <c r="I60" s="15" t="s">
        <v>34</v>
      </c>
      <c r="J60" s="8" t="s">
        <v>34</v>
      </c>
      <c r="K60" s="8">
        <f t="shared" si="3"/>
        <v>51.55</v>
      </c>
      <c r="L60" s="15"/>
      <c r="M60" s="8">
        <f t="shared" si="4"/>
        <v>51.55</v>
      </c>
      <c r="N60" s="22">
        <v>2</v>
      </c>
      <c r="O60" s="26">
        <f t="shared" si="0"/>
        <v>103.1</v>
      </c>
      <c r="P60" s="15"/>
      <c r="Q60" s="40"/>
      <c r="R60" s="40"/>
      <c r="S60" s="2">
        <v>1500</v>
      </c>
    </row>
    <row r="61" ht="24" customHeight="1" spans="1:18">
      <c r="A61" s="18"/>
      <c r="B61" s="18"/>
      <c r="C61" s="19"/>
      <c r="D61" s="18"/>
      <c r="E61" s="18"/>
      <c r="F61" s="18"/>
      <c r="G61" s="18"/>
      <c r="H61" s="20" t="s">
        <v>126</v>
      </c>
      <c r="I61" s="35"/>
      <c r="J61" s="36"/>
      <c r="K61" s="37"/>
      <c r="L61" s="37"/>
      <c r="M61" s="35" t="s">
        <v>127</v>
      </c>
      <c r="N61" s="35"/>
      <c r="O61" s="35"/>
      <c r="P61" s="35"/>
      <c r="Q61" s="46"/>
      <c r="R61" s="46"/>
    </row>
  </sheetData>
  <mergeCells count="301">
    <mergeCell ref="A1:S1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59:A60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51:B52"/>
    <mergeCell ref="B53:B54"/>
    <mergeCell ref="B55:B56"/>
    <mergeCell ref="B57:B58"/>
    <mergeCell ref="B59:B60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E31:E32"/>
    <mergeCell ref="E33:E34"/>
    <mergeCell ref="E35:E36"/>
    <mergeCell ref="E37:E38"/>
    <mergeCell ref="E39:E40"/>
    <mergeCell ref="E41:E42"/>
    <mergeCell ref="E43:E44"/>
    <mergeCell ref="E45:E46"/>
    <mergeCell ref="E47:E48"/>
    <mergeCell ref="E49:E50"/>
    <mergeCell ref="E51:E52"/>
    <mergeCell ref="E53:E54"/>
    <mergeCell ref="E55:E56"/>
    <mergeCell ref="E57:E58"/>
    <mergeCell ref="E59:E60"/>
    <mergeCell ref="F3:F4"/>
    <mergeCell ref="F7:F8"/>
    <mergeCell ref="F9:F10"/>
    <mergeCell ref="F11:F12"/>
    <mergeCell ref="F13:F14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F37:F38"/>
    <mergeCell ref="F39:F40"/>
    <mergeCell ref="F41:F42"/>
    <mergeCell ref="F43:F44"/>
    <mergeCell ref="F45:F46"/>
    <mergeCell ref="F47:F48"/>
    <mergeCell ref="F49:F50"/>
    <mergeCell ref="F51:F52"/>
    <mergeCell ref="F53:F54"/>
    <mergeCell ref="F55:F56"/>
    <mergeCell ref="F57:F58"/>
    <mergeCell ref="F59:F60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G29:G30"/>
    <mergeCell ref="G31:G32"/>
    <mergeCell ref="G33:G34"/>
    <mergeCell ref="G35:G36"/>
    <mergeCell ref="G37:G38"/>
    <mergeCell ref="G39:G40"/>
    <mergeCell ref="G41:G42"/>
    <mergeCell ref="G43:G44"/>
    <mergeCell ref="G45:G46"/>
    <mergeCell ref="G47:G48"/>
    <mergeCell ref="G49:G50"/>
    <mergeCell ref="G51:G52"/>
    <mergeCell ref="G53:G54"/>
    <mergeCell ref="G55:G56"/>
    <mergeCell ref="G57:G58"/>
    <mergeCell ref="G59:G60"/>
    <mergeCell ref="I7:I8"/>
    <mergeCell ref="I9:I10"/>
    <mergeCell ref="I11:I12"/>
    <mergeCell ref="I13:I14"/>
    <mergeCell ref="I15:I16"/>
    <mergeCell ref="I17:I18"/>
    <mergeCell ref="I19:I20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I59:I60"/>
    <mergeCell ref="L3:L4"/>
    <mergeCell ref="L7:L8"/>
    <mergeCell ref="L9:L10"/>
    <mergeCell ref="L11:L12"/>
    <mergeCell ref="L13:L14"/>
    <mergeCell ref="L15:L16"/>
    <mergeCell ref="L17:L18"/>
    <mergeCell ref="L19:L20"/>
    <mergeCell ref="L21:L22"/>
    <mergeCell ref="L23:L24"/>
    <mergeCell ref="L25:L26"/>
    <mergeCell ref="L27:L28"/>
    <mergeCell ref="L29:L30"/>
    <mergeCell ref="L31:L32"/>
    <mergeCell ref="L33:L34"/>
    <mergeCell ref="L35:L36"/>
    <mergeCell ref="L37:L38"/>
    <mergeCell ref="L39:L40"/>
    <mergeCell ref="L41:L42"/>
    <mergeCell ref="L43:L44"/>
    <mergeCell ref="L45:L46"/>
    <mergeCell ref="L47:L48"/>
    <mergeCell ref="L49:L50"/>
    <mergeCell ref="L51:L52"/>
    <mergeCell ref="L53:L54"/>
    <mergeCell ref="L55:L56"/>
    <mergeCell ref="L57:L58"/>
    <mergeCell ref="L59:L60"/>
    <mergeCell ref="O3:O4"/>
    <mergeCell ref="O7:O8"/>
    <mergeCell ref="O9:O10"/>
    <mergeCell ref="O11:O12"/>
    <mergeCell ref="O13:O14"/>
    <mergeCell ref="O15:O16"/>
    <mergeCell ref="O17:O18"/>
    <mergeCell ref="O19:O20"/>
    <mergeCell ref="O21:O22"/>
    <mergeCell ref="O23:O24"/>
    <mergeCell ref="O25:O26"/>
    <mergeCell ref="O27:O28"/>
    <mergeCell ref="O29:O32"/>
    <mergeCell ref="O33:O34"/>
    <mergeCell ref="O35:O36"/>
    <mergeCell ref="O37:O38"/>
    <mergeCell ref="O39:O40"/>
    <mergeCell ref="O41:O42"/>
    <mergeCell ref="O43:O44"/>
    <mergeCell ref="O45:O46"/>
    <mergeCell ref="O47:O48"/>
    <mergeCell ref="O49:O50"/>
    <mergeCell ref="O51:O52"/>
    <mergeCell ref="O53:O54"/>
    <mergeCell ref="O55:O56"/>
    <mergeCell ref="O57:O58"/>
    <mergeCell ref="O59:O60"/>
    <mergeCell ref="P7:P8"/>
    <mergeCell ref="P9:P10"/>
    <mergeCell ref="P11:P12"/>
    <mergeCell ref="P13:P14"/>
    <mergeCell ref="P15:P16"/>
    <mergeCell ref="P17:P18"/>
    <mergeCell ref="P19:P20"/>
    <mergeCell ref="P21:P22"/>
    <mergeCell ref="P23:P24"/>
    <mergeCell ref="P25:P26"/>
    <mergeCell ref="P27:P28"/>
    <mergeCell ref="P29:P32"/>
    <mergeCell ref="P33:P34"/>
    <mergeCell ref="P35:P36"/>
    <mergeCell ref="P37:P38"/>
    <mergeCell ref="P39:P40"/>
    <mergeCell ref="P41:P42"/>
    <mergeCell ref="P43:P44"/>
    <mergeCell ref="P45:P46"/>
    <mergeCell ref="P47:P48"/>
    <mergeCell ref="P49:P50"/>
    <mergeCell ref="P51:P52"/>
    <mergeCell ref="P53:P54"/>
    <mergeCell ref="P55:P56"/>
    <mergeCell ref="P57:P58"/>
    <mergeCell ref="P59:P60"/>
    <mergeCell ref="Q3:Q4"/>
    <mergeCell ref="Q7:Q8"/>
    <mergeCell ref="Q9:Q10"/>
    <mergeCell ref="Q11:Q12"/>
    <mergeCell ref="Q13:Q14"/>
    <mergeCell ref="Q15:Q16"/>
    <mergeCell ref="Q17:Q18"/>
    <mergeCell ref="Q19:Q20"/>
    <mergeCell ref="Q21:Q22"/>
    <mergeCell ref="Q23:Q24"/>
    <mergeCell ref="Q25:Q26"/>
    <mergeCell ref="Q27:Q28"/>
    <mergeCell ref="Q29:Q30"/>
    <mergeCell ref="Q31:Q32"/>
    <mergeCell ref="Q33:Q34"/>
    <mergeCell ref="Q35:Q36"/>
    <mergeCell ref="Q37:Q38"/>
    <mergeCell ref="Q39:Q40"/>
    <mergeCell ref="Q41:Q42"/>
    <mergeCell ref="Q43:Q44"/>
    <mergeCell ref="Q45:Q46"/>
    <mergeCell ref="Q47:Q48"/>
    <mergeCell ref="Q49:Q50"/>
    <mergeCell ref="Q51:Q52"/>
    <mergeCell ref="Q53:Q54"/>
    <mergeCell ref="Q55:Q56"/>
    <mergeCell ref="Q57:Q58"/>
    <mergeCell ref="Q59:Q60"/>
    <mergeCell ref="R5:R6"/>
    <mergeCell ref="R7:R8"/>
    <mergeCell ref="R9:R10"/>
    <mergeCell ref="R11:R12"/>
    <mergeCell ref="R13:R14"/>
    <mergeCell ref="R15:R16"/>
    <mergeCell ref="R17:R18"/>
    <mergeCell ref="R19:R20"/>
    <mergeCell ref="R21:R22"/>
    <mergeCell ref="R23:R24"/>
    <mergeCell ref="R25:R26"/>
    <mergeCell ref="R27:R28"/>
    <mergeCell ref="R29:R30"/>
    <mergeCell ref="R31:R32"/>
    <mergeCell ref="R33:R34"/>
    <mergeCell ref="R35:R36"/>
    <mergeCell ref="R37:R38"/>
    <mergeCell ref="R39:R40"/>
    <mergeCell ref="R41:R42"/>
    <mergeCell ref="R43:R44"/>
    <mergeCell ref="R45:R46"/>
    <mergeCell ref="R47:R48"/>
    <mergeCell ref="R49:R50"/>
    <mergeCell ref="R51:R52"/>
    <mergeCell ref="R53:R54"/>
    <mergeCell ref="R55:R56"/>
    <mergeCell ref="R57:R58"/>
    <mergeCell ref="R59:R60"/>
  </mergeCells>
  <printOptions horizontalCentered="1"/>
  <pageMargins left="0.16875" right="0.16875" top="0.66875" bottom="0.34" header="0.511805555555556" footer="0.29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评估明细表 (房产)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lenovo-pc</dc:creator>
  <cp:lastModifiedBy>jessica 木易</cp:lastModifiedBy>
  <dcterms:created xsi:type="dcterms:W3CDTF">2021-06-29T07:24:00Z</dcterms:created>
  <cp:lastPrinted>2021-09-16T02:14:00Z</cp:lastPrinted>
  <dcterms:modified xsi:type="dcterms:W3CDTF">2021-09-16T03:10:33Z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2A7180EDDBDE4467BAC924DD556C7D4F</vt:lpwstr>
  </property>
  <property fmtid="{D5CDD505-2E9C-101B-9397-08002B2CF9AE}" pid="3" name="KSOProductBuildVer">
    <vt:lpwstr>2052-11.1.0.10700</vt:lpwstr>
  </property>
</Properties>
</file>